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Valdres Golf\"/>
    </mc:Choice>
  </mc:AlternateContent>
  <xr:revisionPtr revIDLastSave="0" documentId="8_{1C3B16A0-F20D-4BCD-BC1D-5FD63A77D60E}" xr6:coauthVersionLast="41" xr6:coauthVersionMax="41" xr10:uidLastSave="{00000000-0000-0000-0000-000000000000}"/>
  <bookViews>
    <workbookView xWindow="4020" yWindow="4020" windowWidth="21600" windowHeight="11385" activeTab="2" xr2:uid="{00000000-000D-0000-FFFF-FFFF00000000}"/>
  </bookViews>
  <sheets>
    <sheet name="Budsjett" sheetId="1" r:id="rId1"/>
    <sheet name="Grunnlag" sheetId="2" r:id="rId2"/>
    <sheet name="MED REGNSKAP" sheetId="3" r:id="rId3"/>
  </sheets>
  <externalReferences>
    <externalReference r:id="rId4"/>
  </externalReferences>
  <definedNames>
    <definedName name="År">[1]Lister!$C$21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3" l="1"/>
  <c r="D41" i="3"/>
  <c r="F160" i="3"/>
  <c r="F149" i="3"/>
  <c r="F138" i="3"/>
  <c r="F131" i="3"/>
  <c r="F127" i="3"/>
  <c r="F121" i="3"/>
  <c r="F113" i="3"/>
  <c r="F98" i="3"/>
  <c r="F80" i="3"/>
  <c r="F71" i="3"/>
  <c r="F51" i="3"/>
  <c r="F52" i="3" s="1"/>
  <c r="F47" i="3"/>
  <c r="F46" i="3"/>
  <c r="F44" i="3"/>
  <c r="F13" i="3"/>
  <c r="F12" i="3"/>
  <c r="F9" i="3"/>
  <c r="F8" i="3"/>
  <c r="B132" i="3"/>
  <c r="B77" i="3"/>
  <c r="B69" i="3"/>
  <c r="B36" i="3"/>
  <c r="B38" i="3" s="1"/>
  <c r="B27" i="3"/>
  <c r="B25" i="3"/>
  <c r="B24" i="3"/>
  <c r="F38" i="3" l="1"/>
  <c r="F60" i="3"/>
  <c r="F48" i="3"/>
  <c r="F57" i="3" s="1"/>
  <c r="D160" i="3"/>
  <c r="B160" i="3"/>
  <c r="D149" i="3"/>
  <c r="B149" i="3"/>
  <c r="B138" i="3"/>
  <c r="D138" i="3"/>
  <c r="D127" i="3"/>
  <c r="B127" i="3"/>
  <c r="D121" i="3"/>
  <c r="B121" i="3"/>
  <c r="D113" i="3"/>
  <c r="B113" i="3"/>
  <c r="D98" i="3"/>
  <c r="B98" i="3"/>
  <c r="D80" i="3"/>
  <c r="B80" i="3"/>
  <c r="D71" i="3"/>
  <c r="B71" i="3"/>
  <c r="B52" i="3"/>
  <c r="D52" i="3"/>
  <c r="B49" i="3"/>
  <c r="D38" i="3"/>
  <c r="F49" i="3" l="1"/>
  <c r="F63" i="3" s="1"/>
  <c r="F162" i="3" s="1"/>
  <c r="B63" i="3"/>
  <c r="B162" i="3" s="1"/>
  <c r="D60" i="3"/>
  <c r="D49" i="3"/>
  <c r="F29" i="2"/>
  <c r="D29" i="2"/>
  <c r="D57" i="3" l="1"/>
  <c r="D63" i="3" s="1"/>
  <c r="B29" i="2"/>
  <c r="C41" i="1"/>
  <c r="C51" i="1"/>
  <c r="C52" i="1" s="1"/>
  <c r="C158" i="1"/>
  <c r="C149" i="1"/>
  <c r="C127" i="1"/>
  <c r="C121" i="1"/>
  <c r="C113" i="1"/>
  <c r="C98" i="1"/>
  <c r="C80" i="1"/>
  <c r="C71" i="1"/>
  <c r="C131" i="1"/>
  <c r="C138" i="1" s="1"/>
  <c r="C47" i="1"/>
  <c r="C46" i="1"/>
  <c r="C44" i="1"/>
  <c r="C13" i="1"/>
  <c r="C12" i="1"/>
  <c r="C9" i="1"/>
  <c r="C8" i="1"/>
  <c r="D162" i="3" l="1"/>
  <c r="C48" i="1"/>
  <c r="C60" i="1"/>
  <c r="C38" i="1"/>
  <c r="C57" i="1" l="1"/>
  <c r="C49" i="1"/>
  <c r="C63" i="1" l="1"/>
  <c r="C160" i="1" l="1"/>
</calcChain>
</file>

<file path=xl/sharedStrings.xml><?xml version="1.0" encoding="utf-8"?>
<sst xmlns="http://schemas.openxmlformats.org/spreadsheetml/2006/main" count="311" uniqueCount="157">
  <si>
    <t>Inntekter</t>
  </si>
  <si>
    <t>Fritt Spill Senior</t>
  </si>
  <si>
    <t>Fritt spill Junior</t>
  </si>
  <si>
    <t>Hyttemedlemskap</t>
  </si>
  <si>
    <t>Spillerett Sanderstølen (2016 Beitostølen Helsesp.)</t>
  </si>
  <si>
    <t>Kont. Fjernmedl.sen</t>
  </si>
  <si>
    <t>Kont. Fjernmedl.jr</t>
  </si>
  <si>
    <t>Utmeld. Gebyr</t>
  </si>
  <si>
    <t>Greenfee - 9-hull</t>
  </si>
  <si>
    <t>Greenfee - Øv.bane</t>
  </si>
  <si>
    <t>Golfheftet</t>
  </si>
  <si>
    <t>Turneringsavgifter</t>
  </si>
  <si>
    <t>Ballautomat</t>
  </si>
  <si>
    <t>Gr.kort kurs</t>
  </si>
  <si>
    <t>Utleie av utstyr</t>
  </si>
  <si>
    <t>Proshop (inkl. kiosk/kafe)</t>
  </si>
  <si>
    <t>Inntekter sliping</t>
  </si>
  <si>
    <t>Pro-timer (Kurs-UV)</t>
  </si>
  <si>
    <t>Tilskudd ( NGF og Nord Aurdal Kommune)</t>
  </si>
  <si>
    <t>Provisjoner (Bingo og Grasrotandelen)</t>
  </si>
  <si>
    <t>Diverse inntekter</t>
  </si>
  <si>
    <t>Dugnadsinntekter (Valdresmarsjen)</t>
  </si>
  <si>
    <t>Salg av golfbil</t>
  </si>
  <si>
    <t>Sponsorinntekter og gaver</t>
  </si>
  <si>
    <t>Sum Inntekter</t>
  </si>
  <si>
    <t>Varekjøp</t>
  </si>
  <si>
    <t>Lønnskostnader</t>
  </si>
  <si>
    <t>Daglig leder og konsulenthjelp</t>
  </si>
  <si>
    <t>Sekretariat</t>
  </si>
  <si>
    <t>Ekstrahjelp Shop</t>
  </si>
  <si>
    <t>Pro</t>
  </si>
  <si>
    <t>Feriepenger</t>
  </si>
  <si>
    <t>Sum lønnskostn adm</t>
  </si>
  <si>
    <t xml:space="preserve"> </t>
  </si>
  <si>
    <t>Banemannskap</t>
  </si>
  <si>
    <t>Sum lønnskostn bane</t>
  </si>
  <si>
    <t>Fri telefon - trekkfri</t>
  </si>
  <si>
    <t>Påløpne feriepenger</t>
  </si>
  <si>
    <t>Utbet. Avsatte feriepenger</t>
  </si>
  <si>
    <t>Arbeidsgiveravgift</t>
  </si>
  <si>
    <t>Arb.g.avgift - foregående år</t>
  </si>
  <si>
    <t>Yrkesskadeforsikring</t>
  </si>
  <si>
    <t>Innberetningspl. Kostnader / OTP</t>
  </si>
  <si>
    <t>Div. personalkostnader</t>
  </si>
  <si>
    <t>Refusjon NAV</t>
  </si>
  <si>
    <t>Sum Lønn</t>
  </si>
  <si>
    <t>DRIFTSKOSTNADER</t>
  </si>
  <si>
    <t>Leiekostnader</t>
  </si>
  <si>
    <t>Leie Lage Westerbø</t>
  </si>
  <si>
    <t>Klubbhus</t>
  </si>
  <si>
    <t>Leasing arb.mask</t>
  </si>
  <si>
    <t>Diverse leiekostnader</t>
  </si>
  <si>
    <t>Sum leiekostnader</t>
  </si>
  <si>
    <t>Komm. Avgifter</t>
  </si>
  <si>
    <t>Strøm</t>
  </si>
  <si>
    <t>Vlh. Klubbhus</t>
  </si>
  <si>
    <t>Div. kostn. Klubbhus (inkl.rengjøring)</t>
  </si>
  <si>
    <t>Rep. &amp; Vlh. Inventar og utstyr</t>
  </si>
  <si>
    <t>Kjøp og VLH Golfbiler</t>
  </si>
  <si>
    <t>Sum kostnader klubbhus</t>
  </si>
  <si>
    <t>Banekostnader</t>
  </si>
  <si>
    <t>Avskrivninger</t>
  </si>
  <si>
    <t>Gjødsel</t>
  </si>
  <si>
    <t>Frø</t>
  </si>
  <si>
    <t>Plantevern, sprøytemidler</t>
  </si>
  <si>
    <t>Beplantning</t>
  </si>
  <si>
    <t>Jordprøver</t>
  </si>
  <si>
    <t>Dressand, bark etc</t>
  </si>
  <si>
    <t>Bunkersand</t>
  </si>
  <si>
    <t>Diverse vedlikehold ( veger etc.)</t>
  </si>
  <si>
    <t>Vlh. Vanningsanlegg</t>
  </si>
  <si>
    <t>Strøm vanningsanlegg</t>
  </si>
  <si>
    <t>Baneutstyr / skilt</t>
  </si>
  <si>
    <t>Nye teesteder 2012</t>
  </si>
  <si>
    <t>Verneutstyr, arb.klær</t>
  </si>
  <si>
    <t>Driving Range</t>
  </si>
  <si>
    <t>Sum banekostnader</t>
  </si>
  <si>
    <t>Kontor. kostnader</t>
  </si>
  <si>
    <t>Leie betalingsterminal</t>
  </si>
  <si>
    <t>Leie vendingsautomat</t>
  </si>
  <si>
    <t>Regnskapsføring</t>
  </si>
  <si>
    <t>Kjøp tjenester - Slidre Regnskap SA</t>
  </si>
  <si>
    <t>Kontorrekvisita</t>
  </si>
  <si>
    <t>Trykksaker</t>
  </si>
  <si>
    <t>Kurs (ansatte)</t>
  </si>
  <si>
    <t>Km.godtgjørelse</t>
  </si>
  <si>
    <t>Kjøp kontorutstyr</t>
  </si>
  <si>
    <t>Telefon</t>
  </si>
  <si>
    <t>Porto</t>
  </si>
  <si>
    <t>Golfbox NGF</t>
  </si>
  <si>
    <t>Sum kontorkostnader</t>
  </si>
  <si>
    <t>Arb.maskiner</t>
  </si>
  <si>
    <t>Drivstoff</t>
  </si>
  <si>
    <t>Rep &amp; Vlh. Maskiner</t>
  </si>
  <si>
    <t>Sliping</t>
  </si>
  <si>
    <t>Småmaskiner</t>
  </si>
  <si>
    <t>Verkstedmatr.</t>
  </si>
  <si>
    <t>Sum arbeidsmaskiner</t>
  </si>
  <si>
    <t>Markedsføring</t>
  </si>
  <si>
    <t>Reklame og web</t>
  </si>
  <si>
    <t>Annonser</t>
  </si>
  <si>
    <t>Golfgluggen</t>
  </si>
  <si>
    <t>Sum markedsføring</t>
  </si>
  <si>
    <t>Klubbkostnader</t>
  </si>
  <si>
    <t>Diett   ( dommere )</t>
  </si>
  <si>
    <t>Trener/pro - faktura</t>
  </si>
  <si>
    <t xml:space="preserve">Kontingenter </t>
  </si>
  <si>
    <t>Norsk Golf</t>
  </si>
  <si>
    <t>Kort-administrasjon</t>
  </si>
  <si>
    <t>Kurs-kostnader-GK</t>
  </si>
  <si>
    <t>Juniorkostnader</t>
  </si>
  <si>
    <t>Aktiviteter / premier</t>
  </si>
  <si>
    <t>Sum klubbkostnader</t>
  </si>
  <si>
    <t>Adm.kostnader</t>
  </si>
  <si>
    <t>Juridisk bistand</t>
  </si>
  <si>
    <t>Forsikring</t>
  </si>
  <si>
    <t>Div. avgifter</t>
  </si>
  <si>
    <t>Styrekostnader</t>
  </si>
  <si>
    <t>Bankgebyr</t>
  </si>
  <si>
    <t>Kassadifferanse</t>
  </si>
  <si>
    <t>Kortgebyr</t>
  </si>
  <si>
    <t>Div. adm.kostnad</t>
  </si>
  <si>
    <t>Sum adm.kostnader</t>
  </si>
  <si>
    <t>Finans</t>
  </si>
  <si>
    <t>Renteinntekter</t>
  </si>
  <si>
    <t>Annen renteinntekt</t>
  </si>
  <si>
    <t>Fakturagebyr</t>
  </si>
  <si>
    <t>Utbytte fra Gjensidige Forsikring</t>
  </si>
  <si>
    <t>Leverandørrenter</t>
  </si>
  <si>
    <t>Sum finans</t>
  </si>
  <si>
    <t>Resultat</t>
  </si>
  <si>
    <t>Budsjett</t>
  </si>
  <si>
    <t>Spillerett Sr</t>
  </si>
  <si>
    <t>Spillerett Jr</t>
  </si>
  <si>
    <t>Medlemskap Sr</t>
  </si>
  <si>
    <t>Medlemskap Jr</t>
  </si>
  <si>
    <t>Hyttespillerett</t>
  </si>
  <si>
    <t>Antall</t>
  </si>
  <si>
    <t>Kostnad</t>
  </si>
  <si>
    <t>Lønn</t>
  </si>
  <si>
    <t>Daglig Leder</t>
  </si>
  <si>
    <t>Shop</t>
  </si>
  <si>
    <t>Faktura</t>
  </si>
  <si>
    <t>Sanderstølen</t>
  </si>
  <si>
    <t>Fortjeneste</t>
  </si>
  <si>
    <t>Fra Arne</t>
  </si>
  <si>
    <t>Ny maskin</t>
  </si>
  <si>
    <t>Investeringsbehov (Kostnad pr år)</t>
  </si>
  <si>
    <t>Totalt behov</t>
  </si>
  <si>
    <t>Hyttemedlemskap og Sanderstølen</t>
  </si>
  <si>
    <t>VALDRES GOLFKLUBB</t>
  </si>
  <si>
    <t>VALDRES GOLFKLUBB - BUDSJETT 2018</t>
  </si>
  <si>
    <t>Regnskap</t>
  </si>
  <si>
    <t>Provisjonskostnad</t>
  </si>
  <si>
    <t>Erstatning</t>
  </si>
  <si>
    <t>Pro / Bonus ink sos kost</t>
  </si>
  <si>
    <t>Estimert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</si>
</sst>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22"/>
      <name val="Arial"/>
      <family val="2"/>
    </font>
    <font>
      <i/>
      <sz val="18"/>
      <name val="Arial"/>
      <family val="2"/>
    </font>
    <font>
      <i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1" fillId="0" borderId="1" xfId="0" applyFont="1" applyBorder="1"/>
    <xf numFmtId="0" fontId="2" fillId="0" borderId="1" xfId="0" applyFont="1" applyBorder="1"/>
    <xf numFmtId="0" fontId="2" fillId="0" borderId="0" xfId="0" applyFont="1" applyFill="1" applyBorder="1"/>
    <xf numFmtId="0" fontId="2" fillId="0" borderId="2" xfId="0" applyFont="1" applyBorder="1"/>
    <xf numFmtId="0" fontId="3" fillId="0" borderId="0" xfId="0" applyFont="1" applyBorder="1"/>
    <xf numFmtId="4" fontId="4" fillId="0" borderId="0" xfId="0" applyNumberFormat="1" applyFont="1" applyBorder="1" applyProtection="1">
      <protection locked="0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3" fontId="2" fillId="2" borderId="4" xfId="0" applyNumberFormat="1" applyFont="1" applyFill="1" applyBorder="1"/>
    <xf numFmtId="3" fontId="2" fillId="0" borderId="4" xfId="0" applyNumberFormat="1" applyFont="1" applyFill="1" applyBorder="1"/>
    <xf numFmtId="3" fontId="2" fillId="0" borderId="4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4" xfId="0" applyNumberFormat="1" applyFont="1" applyBorder="1"/>
    <xf numFmtId="3" fontId="2" fillId="0" borderId="7" xfId="0" applyNumberFormat="1" applyFont="1" applyBorder="1"/>
    <xf numFmtId="3" fontId="1" fillId="2" borderId="6" xfId="0" applyNumberFormat="1" applyFont="1" applyFill="1" applyBorder="1"/>
    <xf numFmtId="3" fontId="1" fillId="0" borderId="6" xfId="0" applyNumberFormat="1" applyFont="1" applyBorder="1"/>
    <xf numFmtId="3" fontId="1" fillId="0" borderId="4" xfId="0" applyNumberFormat="1" applyFont="1" applyBorder="1"/>
    <xf numFmtId="49" fontId="1" fillId="0" borderId="0" xfId="0" applyNumberFormat="1" applyFont="1" applyBorder="1"/>
    <xf numFmtId="49" fontId="2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3" fontId="1" fillId="3" borderId="6" xfId="0" applyNumberFormat="1" applyFont="1" applyFill="1" applyBorder="1"/>
    <xf numFmtId="9" fontId="0" fillId="0" borderId="0" xfId="0" applyNumberFormat="1"/>
    <xf numFmtId="3" fontId="8" fillId="2" borderId="6" xfId="0" applyNumberFormat="1" applyFont="1" applyFill="1" applyBorder="1"/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left" shrinkToFit="1"/>
    </xf>
    <xf numFmtId="0" fontId="5" fillId="0" borderId="0" xfId="0" applyNumberFormat="1" applyFont="1" applyFill="1" applyBorder="1" applyAlignment="1" applyProtection="1">
      <alignment shrinkToFit="1"/>
    </xf>
    <xf numFmtId="0" fontId="6" fillId="0" borderId="0" xfId="0" applyNumberFormat="1" applyFont="1" applyFill="1" applyBorder="1" applyAlignment="1" applyProtection="1"/>
    <xf numFmtId="0" fontId="5" fillId="0" borderId="9" xfId="0" applyFont="1" applyFill="1" applyBorder="1"/>
    <xf numFmtId="0" fontId="5" fillId="0" borderId="0" xfId="0" applyFont="1" applyFill="1" applyBorder="1"/>
    <xf numFmtId="3" fontId="2" fillId="2" borderId="9" xfId="0" applyNumberFormat="1" applyFont="1" applyFill="1" applyBorder="1"/>
    <xf numFmtId="0" fontId="2" fillId="0" borderId="9" xfId="0" applyFont="1" applyBorder="1"/>
    <xf numFmtId="0" fontId="0" fillId="0" borderId="0" xfId="0" applyBorder="1"/>
    <xf numFmtId="3" fontId="1" fillId="0" borderId="0" xfId="0" applyNumberFormat="1" applyFont="1" applyBorder="1"/>
    <xf numFmtId="3" fontId="2" fillId="0" borderId="0" xfId="0" applyNumberFormat="1" applyFont="1" applyFill="1" applyBorder="1"/>
    <xf numFmtId="3" fontId="1" fillId="0" borderId="0" xfId="0" applyNumberFormat="1" applyFont="1" applyFill="1" applyBorder="1"/>
    <xf numFmtId="0" fontId="0" fillId="0" borderId="0" xfId="0" applyFill="1" applyBorder="1"/>
    <xf numFmtId="3" fontId="8" fillId="0" borderId="0" xfId="0" applyNumberFormat="1" applyFont="1" applyFill="1" applyBorder="1"/>
    <xf numFmtId="3" fontId="2" fillId="0" borderId="8" xfId="0" applyNumberFormat="1" applyFont="1" applyFill="1" applyBorder="1"/>
    <xf numFmtId="164" fontId="1" fillId="0" borderId="0" xfId="0" applyNumberFormat="1" applyFont="1" applyBorder="1"/>
    <xf numFmtId="0" fontId="0" fillId="0" borderId="5" xfId="0" applyBorder="1"/>
    <xf numFmtId="0" fontId="0" fillId="0" borderId="3" xfId="0" applyBorder="1"/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ETemp\10138obu\Content.Outlook\NG9Y4WTH\Valdres%20Golfklubb%20(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Bestilling"/>
      <sheetName val="Hjelp"/>
      <sheetName val="Lister"/>
      <sheetName val="RESULTAT_BUD_AGG"/>
      <sheetName val="RESULTAT_BUD_SPES"/>
      <sheetName val="RESULTAT_AGG_FJOR"/>
      <sheetName val="RESULTAT_SPES_FJOR"/>
      <sheetName val="RESULTATREGNSKAP_SPES"/>
      <sheetName val="RESULTATREGNSKAP_AGG"/>
      <sheetName val="BALANSE_AGG"/>
      <sheetName val="BALANSE_SPES"/>
      <sheetName val="Zoom_Kontospesifikasjon Bud"/>
      <sheetName val="Zoom_Kontospesifikasjon Balanse"/>
      <sheetName val="Zoom_Kontospesifikasjon"/>
      <sheetName val="Zoom_Avdelingspesfikasjon Bud"/>
      <sheetName val="Zoom_Avdelingspesfikasjon"/>
      <sheetName val="Zoom_Periodens Transaksjoner"/>
      <sheetName val="Zoom_Akkumulerte Transaksjone"/>
      <sheetName val="GLOBAL_PARAM"/>
      <sheetName val="REPORT_PARAM"/>
    </sheetNames>
    <sheetDataSet>
      <sheetData sheetId="0" refreshError="1"/>
      <sheetData sheetId="1" refreshError="1"/>
      <sheetData sheetId="2" refreshError="1"/>
      <sheetData sheetId="3" refreshError="1">
        <row r="21">
          <cell r="C21">
            <v>2015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5"/>
  <sheetViews>
    <sheetView topLeftCell="A136" workbookViewId="0">
      <selection activeCell="A151" sqref="A151:XFD152"/>
    </sheetView>
  </sheetViews>
  <sheetFormatPr baseColWidth="10" defaultRowHeight="15" x14ac:dyDescent="0.25"/>
  <cols>
    <col min="1" max="1" width="39.42578125" customWidth="1"/>
    <col min="2" max="2" width="18.7109375" customWidth="1"/>
    <col min="3" max="3" width="14.85546875" customWidth="1"/>
    <col min="4" max="4" width="11.7109375" customWidth="1"/>
  </cols>
  <sheetData>
    <row r="1" spans="1:4" ht="23.25" x14ac:dyDescent="0.25">
      <c r="A1" s="52" t="s">
        <v>151</v>
      </c>
      <c r="B1" s="52"/>
      <c r="C1" s="52"/>
    </row>
    <row r="2" spans="1:4" x14ac:dyDescent="0.25">
      <c r="A2" s="33"/>
      <c r="B2" s="10"/>
    </row>
    <row r="3" spans="1:4" ht="2.25" customHeight="1" x14ac:dyDescent="0.25">
      <c r="A3" s="34"/>
      <c r="B3" s="10"/>
      <c r="C3" s="29" t="s">
        <v>33</v>
      </c>
    </row>
    <row r="4" spans="1:4" hidden="1" x14ac:dyDescent="0.25">
      <c r="A4" s="35"/>
      <c r="B4" s="10"/>
      <c r="C4" s="29" t="s">
        <v>33</v>
      </c>
    </row>
    <row r="5" spans="1:4" hidden="1" x14ac:dyDescent="0.25">
      <c r="A5" s="36"/>
      <c r="B5" s="2"/>
      <c r="C5" s="41"/>
    </row>
    <row r="6" spans="1:4" hidden="1" x14ac:dyDescent="0.25">
      <c r="A6" s="13"/>
      <c r="B6" s="10"/>
      <c r="C6" s="47"/>
    </row>
    <row r="7" spans="1:4" x14ac:dyDescent="0.25">
      <c r="A7" s="1" t="s">
        <v>0</v>
      </c>
      <c r="B7" s="10"/>
      <c r="C7" s="14"/>
    </row>
    <row r="8" spans="1:4" x14ac:dyDescent="0.25">
      <c r="A8" s="2" t="s">
        <v>1</v>
      </c>
      <c r="B8" s="10"/>
      <c r="C8" s="14">
        <f>Grunnlag!B3*Grunnlag!C3</f>
        <v>200000</v>
      </c>
    </row>
    <row r="9" spans="1:4" x14ac:dyDescent="0.25">
      <c r="A9" s="2" t="s">
        <v>2</v>
      </c>
      <c r="B9" s="10"/>
      <c r="C9" s="14">
        <f>Grunnlag!B4*Grunnlag!C4</f>
        <v>5250</v>
      </c>
    </row>
    <row r="10" spans="1:4" x14ac:dyDescent="0.25">
      <c r="A10" s="38" t="s">
        <v>149</v>
      </c>
      <c r="B10" s="40"/>
      <c r="C10" s="39">
        <v>150000</v>
      </c>
      <c r="D10" t="s">
        <v>33</v>
      </c>
    </row>
    <row r="11" spans="1:4" x14ac:dyDescent="0.25">
      <c r="A11" s="38" t="s">
        <v>33</v>
      </c>
      <c r="B11" s="10"/>
      <c r="C11" s="14"/>
      <c r="D11" t="s">
        <v>33</v>
      </c>
    </row>
    <row r="12" spans="1:4" x14ac:dyDescent="0.25">
      <c r="A12" s="2" t="s">
        <v>5</v>
      </c>
      <c r="B12" s="10"/>
      <c r="C12" s="14">
        <f>Grunnlag!B5*Grunnlag!C5</f>
        <v>440000</v>
      </c>
    </row>
    <row r="13" spans="1:4" x14ac:dyDescent="0.25">
      <c r="A13" s="2" t="s">
        <v>6</v>
      </c>
      <c r="B13" s="10"/>
      <c r="C13" s="14">
        <f>Grunnlag!B6*Grunnlag!C6</f>
        <v>14000</v>
      </c>
    </row>
    <row r="14" spans="1:4" x14ac:dyDescent="0.25">
      <c r="A14" s="2" t="s">
        <v>7</v>
      </c>
      <c r="B14" s="10"/>
      <c r="C14" s="14"/>
    </row>
    <row r="15" spans="1:4" x14ac:dyDescent="0.25">
      <c r="A15" s="3"/>
      <c r="B15" s="10"/>
      <c r="C15" s="14"/>
    </row>
    <row r="16" spans="1:4" x14ac:dyDescent="0.25">
      <c r="A16" s="2" t="s">
        <v>8</v>
      </c>
      <c r="B16" s="10"/>
      <c r="C16" s="14">
        <v>820000</v>
      </c>
    </row>
    <row r="17" spans="1:3" x14ac:dyDescent="0.25">
      <c r="A17" s="2" t="s">
        <v>9</v>
      </c>
      <c r="B17" s="10"/>
      <c r="C17" s="14"/>
    </row>
    <row r="18" spans="1:3" x14ac:dyDescent="0.25">
      <c r="A18" s="2" t="s">
        <v>10</v>
      </c>
      <c r="B18" s="10"/>
      <c r="C18" s="14"/>
    </row>
    <row r="19" spans="1:3" x14ac:dyDescent="0.25">
      <c r="A19" s="2" t="s">
        <v>11</v>
      </c>
      <c r="B19" s="10"/>
      <c r="C19" s="14">
        <v>60000</v>
      </c>
    </row>
    <row r="20" spans="1:3" x14ac:dyDescent="0.25">
      <c r="A20" s="3"/>
      <c r="B20" s="10"/>
      <c r="C20" s="14"/>
    </row>
    <row r="21" spans="1:3" x14ac:dyDescent="0.25">
      <c r="A21" s="2" t="s">
        <v>12</v>
      </c>
      <c r="B21" s="10"/>
      <c r="C21" s="14">
        <v>50000</v>
      </c>
    </row>
    <row r="22" spans="1:3" x14ac:dyDescent="0.25">
      <c r="A22" s="2" t="s">
        <v>13</v>
      </c>
      <c r="B22" s="10"/>
      <c r="C22" s="14"/>
    </row>
    <row r="23" spans="1:3" x14ac:dyDescent="0.25">
      <c r="A23" s="2"/>
      <c r="B23" s="10"/>
      <c r="C23" s="14"/>
    </row>
    <row r="24" spans="1:3" x14ac:dyDescent="0.25">
      <c r="A24" s="2" t="s">
        <v>14</v>
      </c>
      <c r="B24" s="10"/>
      <c r="C24" s="14">
        <v>75000</v>
      </c>
    </row>
    <row r="25" spans="1:3" x14ac:dyDescent="0.25">
      <c r="A25" s="2" t="s">
        <v>15</v>
      </c>
      <c r="B25" s="10"/>
      <c r="C25" s="14">
        <v>580000</v>
      </c>
    </row>
    <row r="26" spans="1:3" x14ac:dyDescent="0.25">
      <c r="A26" s="2" t="s">
        <v>16</v>
      </c>
      <c r="B26" s="10"/>
      <c r="C26" s="14">
        <v>10000</v>
      </c>
    </row>
    <row r="27" spans="1:3" x14ac:dyDescent="0.25">
      <c r="A27" s="2" t="s">
        <v>17</v>
      </c>
      <c r="B27" s="10"/>
      <c r="C27" s="14">
        <v>150000</v>
      </c>
    </row>
    <row r="28" spans="1:3" x14ac:dyDescent="0.25">
      <c r="A28" s="2"/>
      <c r="B28" s="10"/>
      <c r="C28" s="14"/>
    </row>
    <row r="29" spans="1:3" x14ac:dyDescent="0.25">
      <c r="A29" s="2" t="s">
        <v>18</v>
      </c>
      <c r="B29" s="10"/>
      <c r="C29" s="14">
        <v>25000</v>
      </c>
    </row>
    <row r="30" spans="1:3" x14ac:dyDescent="0.25">
      <c r="A30" s="2"/>
      <c r="B30" s="10"/>
      <c r="C30" s="14"/>
    </row>
    <row r="31" spans="1:3" x14ac:dyDescent="0.25">
      <c r="A31" s="2" t="s">
        <v>19</v>
      </c>
      <c r="B31" s="10"/>
      <c r="C31" s="14">
        <v>90000</v>
      </c>
    </row>
    <row r="32" spans="1:3" x14ac:dyDescent="0.25">
      <c r="A32" s="2" t="s">
        <v>20</v>
      </c>
      <c r="B32" s="10"/>
      <c r="C32" s="14">
        <v>155000</v>
      </c>
    </row>
    <row r="33" spans="1:3" x14ac:dyDescent="0.25">
      <c r="A33" s="2"/>
      <c r="B33" s="10"/>
      <c r="C33" s="14"/>
    </row>
    <row r="34" spans="1:3" x14ac:dyDescent="0.25">
      <c r="A34" s="2" t="s">
        <v>21</v>
      </c>
      <c r="B34" s="10"/>
      <c r="C34" s="14">
        <v>70000</v>
      </c>
    </row>
    <row r="35" spans="1:3" x14ac:dyDescent="0.25">
      <c r="A35" s="2" t="s">
        <v>22</v>
      </c>
      <c r="B35" s="10"/>
      <c r="C35" s="14"/>
    </row>
    <row r="36" spans="1:3" x14ac:dyDescent="0.25">
      <c r="A36" s="2" t="s">
        <v>23</v>
      </c>
      <c r="B36" s="10"/>
      <c r="C36" s="14">
        <v>230000</v>
      </c>
    </row>
    <row r="37" spans="1:3" x14ac:dyDescent="0.25">
      <c r="A37" s="2"/>
      <c r="B37" s="10"/>
      <c r="C37" s="14"/>
    </row>
    <row r="38" spans="1:3" ht="15.75" thickBot="1" x14ac:dyDescent="0.3">
      <c r="A38" s="4" t="s">
        <v>24</v>
      </c>
      <c r="B38" s="10"/>
      <c r="C38" s="17">
        <f>SUM(C8:C36)</f>
        <v>3124250</v>
      </c>
    </row>
    <row r="39" spans="1:3" ht="15.75" thickTop="1" x14ac:dyDescent="0.25">
      <c r="A39" s="2"/>
      <c r="B39" s="10"/>
      <c r="C39" s="14"/>
    </row>
    <row r="40" spans="1:3" x14ac:dyDescent="0.25">
      <c r="A40" s="1" t="s">
        <v>25</v>
      </c>
      <c r="B40" s="10"/>
      <c r="C40" s="14"/>
    </row>
    <row r="41" spans="1:3" ht="15.75" thickBot="1" x14ac:dyDescent="0.3">
      <c r="A41" s="4" t="s">
        <v>15</v>
      </c>
      <c r="B41" s="10"/>
      <c r="C41" s="17">
        <f>-(1-Grunnlag!B10)*Budsjett!C25</f>
        <v>-348000</v>
      </c>
    </row>
    <row r="42" spans="1:3" ht="15.75" thickTop="1" x14ac:dyDescent="0.25">
      <c r="A42" s="2"/>
      <c r="B42" s="10"/>
      <c r="C42" s="14"/>
    </row>
    <row r="43" spans="1:3" x14ac:dyDescent="0.25">
      <c r="A43" s="1" t="s">
        <v>26</v>
      </c>
      <c r="B43" s="10"/>
      <c r="C43" s="14"/>
    </row>
    <row r="44" spans="1:3" x14ac:dyDescent="0.25">
      <c r="A44" s="2" t="s">
        <v>27</v>
      </c>
      <c r="B44" s="10"/>
      <c r="C44" s="14">
        <f>-Grunnlag!B14</f>
        <v>-300000</v>
      </c>
    </row>
    <row r="45" spans="1:3" x14ac:dyDescent="0.25">
      <c r="A45" s="2" t="s">
        <v>28</v>
      </c>
      <c r="B45" s="10"/>
      <c r="C45" s="14"/>
    </row>
    <row r="46" spans="1:3" x14ac:dyDescent="0.25">
      <c r="A46" s="2" t="s">
        <v>29</v>
      </c>
      <c r="B46" s="10"/>
      <c r="C46" s="14">
        <f>-Grunnlag!B16</f>
        <v>-150000</v>
      </c>
    </row>
    <row r="47" spans="1:3" x14ac:dyDescent="0.25">
      <c r="A47" s="2" t="s">
        <v>30</v>
      </c>
      <c r="B47" s="10"/>
      <c r="C47" s="14">
        <f>-Grunnlag!B15</f>
        <v>0</v>
      </c>
    </row>
    <row r="48" spans="1:3" x14ac:dyDescent="0.25">
      <c r="A48" s="2" t="s">
        <v>31</v>
      </c>
      <c r="B48" s="10"/>
      <c r="C48" s="14">
        <f>(SUM(C44:C47)+C51)*0.102</f>
        <v>-110160</v>
      </c>
    </row>
    <row r="49" spans="1:3" ht="15.75" thickBot="1" x14ac:dyDescent="0.3">
      <c r="A49" s="5" t="s">
        <v>32</v>
      </c>
      <c r="B49" s="10"/>
      <c r="C49" s="20">
        <f>SUM(C44:C48)</f>
        <v>-560160</v>
      </c>
    </row>
    <row r="50" spans="1:3" ht="15.75" thickTop="1" x14ac:dyDescent="0.25">
      <c r="A50" s="2" t="s">
        <v>33</v>
      </c>
      <c r="B50" s="10"/>
      <c r="C50" s="14"/>
    </row>
    <row r="51" spans="1:3" ht="16.5" customHeight="1" x14ac:dyDescent="0.25">
      <c r="A51" s="2" t="s">
        <v>34</v>
      </c>
      <c r="B51" s="10"/>
      <c r="C51" s="14">
        <f>-Grunnlag!B18</f>
        <v>-630000</v>
      </c>
    </row>
    <row r="52" spans="1:3" ht="15.75" thickBot="1" x14ac:dyDescent="0.3">
      <c r="A52" s="5" t="s">
        <v>35</v>
      </c>
      <c r="B52" s="10"/>
      <c r="C52" s="20">
        <f>SUM(C50:C51)</f>
        <v>-630000</v>
      </c>
    </row>
    <row r="53" spans="1:3" ht="45" customHeight="1" thickTop="1" x14ac:dyDescent="0.25">
      <c r="A53" s="2"/>
      <c r="B53" s="10"/>
      <c r="C53" s="14"/>
    </row>
    <row r="54" spans="1:3" x14ac:dyDescent="0.25">
      <c r="A54" s="6" t="s">
        <v>36</v>
      </c>
      <c r="B54" s="10"/>
      <c r="C54" s="14"/>
    </row>
    <row r="55" spans="1:3" x14ac:dyDescent="0.25">
      <c r="A55" s="6" t="s">
        <v>37</v>
      </c>
      <c r="B55" s="10"/>
      <c r="C55" s="14"/>
    </row>
    <row r="56" spans="1:3" x14ac:dyDescent="0.25">
      <c r="A56" s="6" t="s">
        <v>38</v>
      </c>
      <c r="B56" s="10"/>
      <c r="C56" s="14"/>
    </row>
    <row r="57" spans="1:3" x14ac:dyDescent="0.25">
      <c r="A57" s="6" t="s">
        <v>39</v>
      </c>
      <c r="B57" s="10"/>
      <c r="C57" s="14">
        <f>(C44+C46+C47+C48+C51)*0.064</f>
        <v>-76170.240000000005</v>
      </c>
    </row>
    <row r="58" spans="1:3" x14ac:dyDescent="0.25">
      <c r="A58" s="6" t="s">
        <v>40</v>
      </c>
      <c r="B58" s="10"/>
      <c r="C58" s="14"/>
    </row>
    <row r="59" spans="1:3" x14ac:dyDescent="0.25">
      <c r="A59" s="6" t="s">
        <v>41</v>
      </c>
      <c r="B59" s="10"/>
      <c r="C59" s="14"/>
    </row>
    <row r="60" spans="1:3" x14ac:dyDescent="0.25">
      <c r="A60" s="6" t="s">
        <v>42</v>
      </c>
      <c r="B60" s="10"/>
      <c r="C60" s="14">
        <f>(C44+C46+C47+C51)*0.02</f>
        <v>-21600</v>
      </c>
    </row>
    <row r="61" spans="1:3" x14ac:dyDescent="0.25">
      <c r="A61" s="6" t="s">
        <v>43</v>
      </c>
      <c r="B61" s="10"/>
      <c r="C61" s="14"/>
    </row>
    <row r="62" spans="1:3" x14ac:dyDescent="0.25">
      <c r="A62" s="7" t="s">
        <v>44</v>
      </c>
      <c r="B62" s="10"/>
      <c r="C62" s="14"/>
    </row>
    <row r="63" spans="1:3" ht="15.75" thickBot="1" x14ac:dyDescent="0.3">
      <c r="A63" s="4" t="s">
        <v>45</v>
      </c>
      <c r="B63" s="10"/>
      <c r="C63" s="24">
        <f>C49+C52+C54+C55+C56+C57+C58+C59+C60+C61+C62</f>
        <v>-1287930.24</v>
      </c>
    </row>
    <row r="64" spans="1:3" ht="15.75" thickTop="1" x14ac:dyDescent="0.25">
      <c r="A64" s="1" t="s">
        <v>33</v>
      </c>
      <c r="B64" s="10"/>
      <c r="C64" s="14"/>
    </row>
    <row r="65" spans="1:3" x14ac:dyDescent="0.25">
      <c r="A65" s="8" t="s">
        <v>46</v>
      </c>
      <c r="B65" s="10"/>
      <c r="C65" s="14"/>
    </row>
    <row r="66" spans="1:3" x14ac:dyDescent="0.25">
      <c r="A66" s="1" t="s">
        <v>47</v>
      </c>
      <c r="B66" s="10"/>
      <c r="C66" s="14"/>
    </row>
    <row r="67" spans="1:3" x14ac:dyDescent="0.25">
      <c r="A67" s="2" t="s">
        <v>48</v>
      </c>
      <c r="B67" s="10"/>
      <c r="C67" s="14">
        <v>-300000</v>
      </c>
    </row>
    <row r="68" spans="1:3" x14ac:dyDescent="0.25">
      <c r="A68" s="2" t="s">
        <v>49</v>
      </c>
      <c r="B68" s="10"/>
      <c r="C68" s="14">
        <v>-80000</v>
      </c>
    </row>
    <row r="69" spans="1:3" x14ac:dyDescent="0.25">
      <c r="A69" s="2" t="s">
        <v>50</v>
      </c>
      <c r="B69" s="10"/>
      <c r="C69" s="14">
        <v>-31000</v>
      </c>
    </row>
    <row r="70" spans="1:3" x14ac:dyDescent="0.25">
      <c r="A70" s="2" t="s">
        <v>51</v>
      </c>
      <c r="B70" s="10"/>
      <c r="C70" s="14"/>
    </row>
    <row r="71" spans="1:3" ht="15.75" thickBot="1" x14ac:dyDescent="0.3">
      <c r="A71" s="4" t="s">
        <v>52</v>
      </c>
      <c r="B71" s="10"/>
      <c r="C71" s="24">
        <f>SUM(C67:C70)</f>
        <v>-411000</v>
      </c>
    </row>
    <row r="72" spans="1:3" ht="15.75" thickTop="1" x14ac:dyDescent="0.25">
      <c r="A72" s="2"/>
      <c r="B72" s="10"/>
      <c r="C72" s="14"/>
    </row>
    <row r="73" spans="1:3" x14ac:dyDescent="0.25">
      <c r="A73" s="1" t="s">
        <v>49</v>
      </c>
      <c r="B73" s="10"/>
      <c r="C73" s="14"/>
    </row>
    <row r="74" spans="1:3" x14ac:dyDescent="0.25">
      <c r="A74" s="2" t="s">
        <v>53</v>
      </c>
      <c r="B74" s="10"/>
      <c r="C74" s="14">
        <v>-10000</v>
      </c>
    </row>
    <row r="75" spans="1:3" x14ac:dyDescent="0.25">
      <c r="A75" s="2" t="s">
        <v>54</v>
      </c>
      <c r="B75" s="10"/>
      <c r="C75" s="14">
        <v>-30000</v>
      </c>
    </row>
    <row r="76" spans="1:3" x14ac:dyDescent="0.25">
      <c r="A76" s="2" t="s">
        <v>55</v>
      </c>
      <c r="B76" s="10"/>
      <c r="C76" s="14">
        <v>-6000</v>
      </c>
    </row>
    <row r="77" spans="1:3" x14ac:dyDescent="0.25">
      <c r="A77" s="2" t="s">
        <v>56</v>
      </c>
      <c r="B77" s="10"/>
      <c r="C77" s="14">
        <v>-15000</v>
      </c>
    </row>
    <row r="78" spans="1:3" x14ac:dyDescent="0.25">
      <c r="A78" s="2" t="s">
        <v>57</v>
      </c>
      <c r="B78" s="10"/>
      <c r="C78" s="14">
        <v>-40000</v>
      </c>
    </row>
    <row r="79" spans="1:3" x14ac:dyDescent="0.25">
      <c r="A79" s="2" t="s">
        <v>58</v>
      </c>
      <c r="B79" s="10"/>
      <c r="C79" s="14">
        <v>-10000</v>
      </c>
    </row>
    <row r="80" spans="1:3" ht="15.75" thickBot="1" x14ac:dyDescent="0.3">
      <c r="A80" s="4" t="s">
        <v>59</v>
      </c>
      <c r="B80" s="10"/>
      <c r="C80" s="24">
        <f>SUM(C74:C79)</f>
        <v>-111000</v>
      </c>
    </row>
    <row r="81" spans="1:3" ht="15.75" thickTop="1" x14ac:dyDescent="0.25">
      <c r="A81" s="2"/>
      <c r="B81" s="10"/>
      <c r="C81" s="14"/>
    </row>
    <row r="82" spans="1:3" x14ac:dyDescent="0.25">
      <c r="A82" s="1" t="s">
        <v>60</v>
      </c>
      <c r="B82" s="10"/>
      <c r="C82" s="14"/>
    </row>
    <row r="83" spans="1:3" x14ac:dyDescent="0.25">
      <c r="A83" s="2" t="s">
        <v>61</v>
      </c>
      <c r="B83" s="10"/>
      <c r="C83" s="14">
        <v>-12000</v>
      </c>
    </row>
    <row r="84" spans="1:3" x14ac:dyDescent="0.25">
      <c r="A84" s="2" t="s">
        <v>62</v>
      </c>
      <c r="B84" s="10"/>
      <c r="C84" s="14">
        <v>-80000</v>
      </c>
    </row>
    <row r="85" spans="1:3" x14ac:dyDescent="0.25">
      <c r="A85" s="2" t="s">
        <v>63</v>
      </c>
      <c r="B85" s="10"/>
      <c r="C85" s="14">
        <v>-20000</v>
      </c>
    </row>
    <row r="86" spans="1:3" x14ac:dyDescent="0.25">
      <c r="A86" s="2" t="s">
        <v>64</v>
      </c>
      <c r="B86" s="10"/>
      <c r="C86" s="14">
        <v>-10000</v>
      </c>
    </row>
    <row r="87" spans="1:3" x14ac:dyDescent="0.25">
      <c r="A87" s="2" t="s">
        <v>65</v>
      </c>
      <c r="B87" s="10"/>
      <c r="C87" s="14"/>
    </row>
    <row r="88" spans="1:3" x14ac:dyDescent="0.25">
      <c r="A88" s="2" t="s">
        <v>66</v>
      </c>
      <c r="B88" s="10"/>
      <c r="C88" s="14"/>
    </row>
    <row r="89" spans="1:3" x14ac:dyDescent="0.25">
      <c r="A89" s="2" t="s">
        <v>67</v>
      </c>
      <c r="B89" s="10"/>
      <c r="C89" s="14">
        <v>-16000</v>
      </c>
    </row>
    <row r="90" spans="1:3" x14ac:dyDescent="0.25">
      <c r="A90" s="2" t="s">
        <v>68</v>
      </c>
      <c r="B90" s="10"/>
      <c r="C90" s="14">
        <v>-16000</v>
      </c>
    </row>
    <row r="91" spans="1:3" x14ac:dyDescent="0.25">
      <c r="A91" s="2" t="s">
        <v>69</v>
      </c>
      <c r="B91" s="10"/>
      <c r="C91" s="14">
        <v>-50000</v>
      </c>
    </row>
    <row r="92" spans="1:3" x14ac:dyDescent="0.25">
      <c r="A92" s="2" t="s">
        <v>70</v>
      </c>
      <c r="B92" s="10"/>
      <c r="C92" s="14">
        <v>-15000</v>
      </c>
    </row>
    <row r="93" spans="1:3" x14ac:dyDescent="0.25">
      <c r="A93" s="2" t="s">
        <v>71</v>
      </c>
      <c r="B93" s="10"/>
      <c r="C93" s="14"/>
    </row>
    <row r="94" spans="1:3" x14ac:dyDescent="0.25">
      <c r="A94" s="2" t="s">
        <v>72</v>
      </c>
      <c r="B94" s="10"/>
      <c r="C94" s="14"/>
    </row>
    <row r="95" spans="1:3" x14ac:dyDescent="0.25">
      <c r="A95" s="2" t="s">
        <v>73</v>
      </c>
      <c r="B95" s="10"/>
      <c r="C95" s="14"/>
    </row>
    <row r="96" spans="1:3" x14ac:dyDescent="0.25">
      <c r="A96" s="2" t="s">
        <v>74</v>
      </c>
      <c r="B96" s="10"/>
      <c r="C96" s="14">
        <v>-5000</v>
      </c>
    </row>
    <row r="97" spans="1:3" x14ac:dyDescent="0.25">
      <c r="A97" s="2" t="s">
        <v>75</v>
      </c>
      <c r="B97" s="10"/>
      <c r="C97" s="14">
        <v>-40000</v>
      </c>
    </row>
    <row r="98" spans="1:3" ht="15.75" thickBot="1" x14ac:dyDescent="0.3">
      <c r="A98" s="4" t="s">
        <v>76</v>
      </c>
      <c r="B98" s="10"/>
      <c r="C98" s="24">
        <f>SUM(C83:C97)</f>
        <v>-264000</v>
      </c>
    </row>
    <row r="99" spans="1:3" ht="13.5" customHeight="1" thickTop="1" x14ac:dyDescent="0.25">
      <c r="A99" s="2"/>
      <c r="B99" s="10"/>
      <c r="C99" s="14"/>
    </row>
    <row r="100" spans="1:3" ht="18" customHeight="1" x14ac:dyDescent="0.25">
      <c r="A100" s="1" t="s">
        <v>77</v>
      </c>
      <c r="B100" s="10"/>
      <c r="C100" s="14"/>
    </row>
    <row r="101" spans="1:3" ht="21.75" customHeight="1" x14ac:dyDescent="0.25">
      <c r="A101" s="2" t="s">
        <v>78</v>
      </c>
      <c r="B101" s="10"/>
      <c r="C101" s="14">
        <v>-16000</v>
      </c>
    </row>
    <row r="102" spans="1:3" x14ac:dyDescent="0.25">
      <c r="A102" s="2" t="s">
        <v>79</v>
      </c>
      <c r="B102" s="10"/>
      <c r="C102" s="14"/>
    </row>
    <row r="103" spans="1:3" x14ac:dyDescent="0.25">
      <c r="A103" s="2" t="s">
        <v>80</v>
      </c>
      <c r="B103" s="10"/>
      <c r="C103" s="14">
        <v>-50000</v>
      </c>
    </row>
    <row r="104" spans="1:3" x14ac:dyDescent="0.25">
      <c r="A104" s="2" t="s">
        <v>81</v>
      </c>
      <c r="B104" s="10"/>
      <c r="C104" s="14"/>
    </row>
    <row r="105" spans="1:3" x14ac:dyDescent="0.25">
      <c r="A105" s="2" t="s">
        <v>82</v>
      </c>
      <c r="B105" s="10"/>
      <c r="C105" s="14">
        <v>-15000</v>
      </c>
    </row>
    <row r="106" spans="1:3" x14ac:dyDescent="0.25">
      <c r="A106" s="2" t="s">
        <v>83</v>
      </c>
      <c r="B106" s="10"/>
      <c r="C106" s="14"/>
    </row>
    <row r="107" spans="1:3" x14ac:dyDescent="0.25">
      <c r="A107" s="2" t="s">
        <v>84</v>
      </c>
      <c r="B107" s="10"/>
      <c r="C107" s="14">
        <v>-10000</v>
      </c>
    </row>
    <row r="108" spans="1:3" x14ac:dyDescent="0.25">
      <c r="A108" s="2" t="s">
        <v>85</v>
      </c>
      <c r="B108" s="10"/>
      <c r="C108" s="14">
        <v>-15000</v>
      </c>
    </row>
    <row r="109" spans="1:3" x14ac:dyDescent="0.25">
      <c r="A109" s="2" t="s">
        <v>86</v>
      </c>
      <c r="B109" s="10"/>
      <c r="C109" s="14"/>
    </row>
    <row r="110" spans="1:3" x14ac:dyDescent="0.25">
      <c r="A110" s="2" t="s">
        <v>87</v>
      </c>
      <c r="B110" s="10"/>
      <c r="C110" s="14">
        <v>-20000</v>
      </c>
    </row>
    <row r="111" spans="1:3" x14ac:dyDescent="0.25">
      <c r="A111" s="2" t="s">
        <v>88</v>
      </c>
      <c r="B111" s="10"/>
      <c r="C111" s="14">
        <v>-1000</v>
      </c>
    </row>
    <row r="112" spans="1:3" x14ac:dyDescent="0.25">
      <c r="A112" s="6" t="s">
        <v>89</v>
      </c>
      <c r="B112" s="10"/>
      <c r="C112" s="14"/>
    </row>
    <row r="113" spans="1:3" ht="15.75" thickBot="1" x14ac:dyDescent="0.3">
      <c r="A113" s="4" t="s">
        <v>90</v>
      </c>
      <c r="B113" s="10"/>
      <c r="C113" s="24">
        <f>SUM(C101:C112)</f>
        <v>-127000</v>
      </c>
    </row>
    <row r="114" spans="1:3" ht="15.75" thickTop="1" x14ac:dyDescent="0.25">
      <c r="A114" s="1"/>
      <c r="B114" s="10"/>
      <c r="C114" s="14"/>
    </row>
    <row r="115" spans="1:3" x14ac:dyDescent="0.25">
      <c r="A115" s="1" t="s">
        <v>91</v>
      </c>
      <c r="B115" s="10"/>
      <c r="C115" s="14"/>
    </row>
    <row r="116" spans="1:3" x14ac:dyDescent="0.25">
      <c r="A116" s="2" t="s">
        <v>92</v>
      </c>
      <c r="B116" s="10"/>
      <c r="C116" s="14">
        <v>-40000</v>
      </c>
    </row>
    <row r="117" spans="1:3" x14ac:dyDescent="0.25">
      <c r="A117" s="2" t="s">
        <v>93</v>
      </c>
      <c r="B117" s="10"/>
      <c r="C117" s="14">
        <v>-40000</v>
      </c>
    </row>
    <row r="118" spans="1:3" x14ac:dyDescent="0.25">
      <c r="A118" s="2" t="s">
        <v>94</v>
      </c>
      <c r="B118" s="10"/>
      <c r="C118" s="14"/>
    </row>
    <row r="119" spans="1:3" x14ac:dyDescent="0.25">
      <c r="A119" s="2" t="s">
        <v>95</v>
      </c>
      <c r="B119" s="10"/>
      <c r="C119" s="14">
        <v>-5000</v>
      </c>
    </row>
    <row r="120" spans="1:3" x14ac:dyDescent="0.25">
      <c r="A120" s="2" t="s">
        <v>96</v>
      </c>
      <c r="B120" s="10"/>
      <c r="C120" s="14">
        <v>-5000</v>
      </c>
    </row>
    <row r="121" spans="1:3" ht="15.75" thickBot="1" x14ac:dyDescent="0.3">
      <c r="A121" s="4" t="s">
        <v>97</v>
      </c>
      <c r="B121" s="10"/>
      <c r="C121" s="24">
        <f>SUM(C116:C120)</f>
        <v>-90000</v>
      </c>
    </row>
    <row r="122" spans="1:3" ht="15.75" thickTop="1" x14ac:dyDescent="0.25">
      <c r="A122" s="2"/>
      <c r="B122" s="10"/>
      <c r="C122" s="14"/>
    </row>
    <row r="123" spans="1:3" x14ac:dyDescent="0.25">
      <c r="A123" s="1" t="s">
        <v>98</v>
      </c>
      <c r="B123" s="10"/>
      <c r="C123" s="14"/>
    </row>
    <row r="124" spans="1:3" x14ac:dyDescent="0.25">
      <c r="A124" s="2" t="s">
        <v>99</v>
      </c>
      <c r="B124" s="10"/>
      <c r="C124" s="14">
        <v>-20000</v>
      </c>
    </row>
    <row r="125" spans="1:3" x14ac:dyDescent="0.25">
      <c r="A125" s="2" t="s">
        <v>100</v>
      </c>
      <c r="B125" s="10"/>
      <c r="C125" s="14">
        <v>-40000</v>
      </c>
    </row>
    <row r="126" spans="1:3" x14ac:dyDescent="0.25">
      <c r="A126" s="2" t="s">
        <v>101</v>
      </c>
      <c r="B126" s="10"/>
      <c r="C126" s="14"/>
    </row>
    <row r="127" spans="1:3" ht="15.75" thickBot="1" x14ac:dyDescent="0.3">
      <c r="A127" s="4" t="s">
        <v>102</v>
      </c>
      <c r="B127" s="10"/>
      <c r="C127" s="24">
        <f>SUM(C124:C126)</f>
        <v>-60000</v>
      </c>
    </row>
    <row r="128" spans="1:3" ht="15.75" thickTop="1" x14ac:dyDescent="0.25">
      <c r="A128" s="2"/>
      <c r="B128" s="10"/>
      <c r="C128" s="14"/>
    </row>
    <row r="129" spans="1:3" x14ac:dyDescent="0.25">
      <c r="A129" s="1" t="s">
        <v>103</v>
      </c>
      <c r="B129" s="10"/>
      <c r="C129" s="14"/>
    </row>
    <row r="130" spans="1:3" x14ac:dyDescent="0.25">
      <c r="A130" s="6" t="s">
        <v>104</v>
      </c>
      <c r="B130" s="10"/>
      <c r="C130" s="14"/>
    </row>
    <row r="131" spans="1:3" x14ac:dyDescent="0.25">
      <c r="A131" s="6" t="s">
        <v>105</v>
      </c>
      <c r="B131" s="10"/>
      <c r="C131" s="14">
        <f>-Grunnlag!C15</f>
        <v>-150000</v>
      </c>
    </row>
    <row r="132" spans="1:3" x14ac:dyDescent="0.25">
      <c r="A132" s="2" t="s">
        <v>106</v>
      </c>
      <c r="B132" s="10"/>
      <c r="C132" s="14">
        <v>-120000</v>
      </c>
    </row>
    <row r="133" spans="1:3" x14ac:dyDescent="0.25">
      <c r="A133" s="2" t="s">
        <v>107</v>
      </c>
      <c r="B133" s="10"/>
      <c r="C133" s="14">
        <v>-30000</v>
      </c>
    </row>
    <row r="134" spans="1:3" x14ac:dyDescent="0.25">
      <c r="A134" s="2" t="s">
        <v>108</v>
      </c>
      <c r="B134" s="10"/>
      <c r="C134" s="14">
        <v>-15000</v>
      </c>
    </row>
    <row r="135" spans="1:3" x14ac:dyDescent="0.25">
      <c r="A135" s="2" t="s">
        <v>109</v>
      </c>
      <c r="B135" s="10"/>
      <c r="C135" s="14">
        <v>-5000</v>
      </c>
    </row>
    <row r="136" spans="1:3" x14ac:dyDescent="0.25">
      <c r="A136" s="2" t="s">
        <v>110</v>
      </c>
      <c r="B136" s="10"/>
      <c r="C136" s="14"/>
    </row>
    <row r="137" spans="1:3" x14ac:dyDescent="0.25">
      <c r="A137" s="2" t="s">
        <v>111</v>
      </c>
      <c r="B137" s="10"/>
      <c r="C137" s="14">
        <v>-40000</v>
      </c>
    </row>
    <row r="138" spans="1:3" ht="15.75" thickBot="1" x14ac:dyDescent="0.3">
      <c r="A138" s="4" t="s">
        <v>112</v>
      </c>
      <c r="B138" s="10"/>
      <c r="C138" s="24">
        <f>SUM(C130:C137)</f>
        <v>-360000</v>
      </c>
    </row>
    <row r="139" spans="1:3" ht="15.75" thickTop="1" x14ac:dyDescent="0.25">
      <c r="A139" s="2"/>
      <c r="B139" s="10"/>
      <c r="C139" s="14"/>
    </row>
    <row r="140" spans="1:3" x14ac:dyDescent="0.25">
      <c r="A140" s="1" t="s">
        <v>113</v>
      </c>
      <c r="B140" s="10"/>
      <c r="C140" s="14"/>
    </row>
    <row r="141" spans="1:3" x14ac:dyDescent="0.25">
      <c r="A141" s="2" t="s">
        <v>114</v>
      </c>
      <c r="B141" s="10"/>
      <c r="C141" s="14"/>
    </row>
    <row r="142" spans="1:3" x14ac:dyDescent="0.25">
      <c r="A142" s="2" t="s">
        <v>115</v>
      </c>
      <c r="B142" s="10"/>
      <c r="C142" s="14">
        <v>-30000</v>
      </c>
    </row>
    <row r="143" spans="1:3" x14ac:dyDescent="0.25">
      <c r="A143" s="2" t="s">
        <v>116</v>
      </c>
      <c r="B143" s="10"/>
      <c r="C143" s="14">
        <v>-6000</v>
      </c>
    </row>
    <row r="144" spans="1:3" x14ac:dyDescent="0.25">
      <c r="A144" s="2" t="s">
        <v>117</v>
      </c>
      <c r="B144" s="10"/>
      <c r="C144" s="14"/>
    </row>
    <row r="145" spans="1:5" x14ac:dyDescent="0.25">
      <c r="A145" s="2" t="s">
        <v>118</v>
      </c>
      <c r="B145" s="10"/>
      <c r="C145" s="14">
        <v>-5000</v>
      </c>
    </row>
    <row r="146" spans="1:5" x14ac:dyDescent="0.25">
      <c r="A146" s="2" t="s">
        <v>119</v>
      </c>
      <c r="B146" s="10"/>
      <c r="C146" s="14"/>
    </row>
    <row r="147" spans="1:5" x14ac:dyDescent="0.25">
      <c r="A147" s="2" t="s">
        <v>120</v>
      </c>
      <c r="B147" s="10"/>
      <c r="C147" s="14">
        <v>-8000</v>
      </c>
    </row>
    <row r="148" spans="1:5" x14ac:dyDescent="0.25">
      <c r="A148" s="2" t="s">
        <v>121</v>
      </c>
      <c r="B148" s="10"/>
      <c r="C148" s="14"/>
    </row>
    <row r="149" spans="1:5" ht="15.75" thickBot="1" x14ac:dyDescent="0.3">
      <c r="A149" s="4" t="s">
        <v>122</v>
      </c>
      <c r="B149" s="10"/>
      <c r="C149" s="24">
        <f>SUM(C141:C148)</f>
        <v>-49000</v>
      </c>
    </row>
    <row r="150" spans="1:5" ht="15.75" thickTop="1" x14ac:dyDescent="0.25">
      <c r="A150" s="2"/>
      <c r="B150" s="10"/>
      <c r="C150" s="14"/>
    </row>
    <row r="151" spans="1:5" x14ac:dyDescent="0.25">
      <c r="A151" s="1" t="s">
        <v>123</v>
      </c>
      <c r="B151" s="10"/>
      <c r="C151" s="14"/>
    </row>
    <row r="152" spans="1:5" x14ac:dyDescent="0.25">
      <c r="A152" s="2" t="s">
        <v>124</v>
      </c>
      <c r="B152" s="10"/>
      <c r="C152" s="14"/>
    </row>
    <row r="153" spans="1:5" x14ac:dyDescent="0.25">
      <c r="A153" s="2" t="s">
        <v>125</v>
      </c>
      <c r="B153" s="10"/>
      <c r="C153" s="14"/>
    </row>
    <row r="154" spans="1:5" x14ac:dyDescent="0.25">
      <c r="A154" s="2" t="s">
        <v>126</v>
      </c>
      <c r="B154" s="10"/>
      <c r="C154" s="14"/>
    </row>
    <row r="155" spans="1:5" x14ac:dyDescent="0.25">
      <c r="A155" s="2" t="s">
        <v>127</v>
      </c>
      <c r="B155" s="10"/>
      <c r="C155" s="14"/>
    </row>
    <row r="156" spans="1:5" x14ac:dyDescent="0.25">
      <c r="A156" s="2" t="s">
        <v>128</v>
      </c>
      <c r="B156" s="10"/>
      <c r="C156" s="14"/>
    </row>
    <row r="157" spans="1:5" x14ac:dyDescent="0.25">
      <c r="A157" s="1"/>
      <c r="B157" s="10"/>
      <c r="C157" s="14"/>
    </row>
    <row r="158" spans="1:5" ht="15.75" thickBot="1" x14ac:dyDescent="0.3">
      <c r="A158" s="4" t="s">
        <v>129</v>
      </c>
      <c r="B158" s="10"/>
      <c r="C158" s="24">
        <f>SUM(C152:C156)</f>
        <v>0</v>
      </c>
    </row>
    <row r="159" spans="1:5" ht="15.75" thickTop="1" x14ac:dyDescent="0.25">
      <c r="A159" s="2"/>
      <c r="B159" s="10"/>
      <c r="C159" s="14"/>
    </row>
    <row r="160" spans="1:5" ht="16.5" thickBot="1" x14ac:dyDescent="0.3">
      <c r="A160" s="4" t="s">
        <v>130</v>
      </c>
      <c r="B160" s="10"/>
      <c r="C160" s="32">
        <f>C38+C41+C63+C71+C80+C98+C113+C121+C127+C138+C149+C158</f>
        <v>16319.760000000009</v>
      </c>
      <c r="E160" t="s">
        <v>33</v>
      </c>
    </row>
    <row r="161" spans="1:4" ht="15.75" thickTop="1" x14ac:dyDescent="0.25">
      <c r="A161" s="2"/>
      <c r="B161" s="10"/>
      <c r="C161" s="14"/>
    </row>
    <row r="162" spans="1:4" ht="15.75" x14ac:dyDescent="0.25">
      <c r="A162" s="1" t="s">
        <v>33</v>
      </c>
      <c r="B162" s="2"/>
      <c r="C162" s="46" t="s">
        <v>33</v>
      </c>
    </row>
    <row r="163" spans="1:4" x14ac:dyDescent="0.25">
      <c r="A163" s="2"/>
      <c r="B163" s="2"/>
      <c r="C163" s="43"/>
    </row>
    <row r="164" spans="1:4" x14ac:dyDescent="0.25">
      <c r="A164" s="1"/>
      <c r="B164" s="2"/>
      <c r="C164" s="43"/>
      <c r="D164" s="41"/>
    </row>
    <row r="165" spans="1:4" x14ac:dyDescent="0.25">
      <c r="A165" s="2"/>
      <c r="B165" s="2"/>
      <c r="C165" s="43"/>
      <c r="D165" s="41"/>
    </row>
    <row r="166" spans="1:4" x14ac:dyDescent="0.25">
      <c r="A166" s="2"/>
      <c r="B166" s="2"/>
      <c r="C166" s="43"/>
      <c r="D166" s="41"/>
    </row>
    <row r="167" spans="1:4" x14ac:dyDescent="0.25">
      <c r="A167" s="2"/>
      <c r="B167" s="2"/>
      <c r="C167" s="43"/>
      <c r="D167" s="41"/>
    </row>
    <row r="168" spans="1:4" x14ac:dyDescent="0.25">
      <c r="A168" s="2"/>
      <c r="B168" s="2"/>
      <c r="C168" s="43"/>
      <c r="D168" s="41"/>
    </row>
    <row r="169" spans="1:4" x14ac:dyDescent="0.25">
      <c r="A169" s="2"/>
      <c r="B169" s="2"/>
      <c r="C169" s="43"/>
      <c r="D169" s="41"/>
    </row>
    <row r="170" spans="1:4" x14ac:dyDescent="0.25">
      <c r="A170" s="1"/>
      <c r="B170" s="2"/>
      <c r="C170" s="44"/>
      <c r="D170" s="41"/>
    </row>
    <row r="171" spans="1:4" x14ac:dyDescent="0.25">
      <c r="A171" s="2"/>
      <c r="B171" s="2"/>
      <c r="C171" s="43"/>
      <c r="D171" s="41"/>
    </row>
    <row r="172" spans="1:4" x14ac:dyDescent="0.25">
      <c r="A172" s="1"/>
      <c r="B172" s="2"/>
      <c r="C172" s="43"/>
      <c r="D172" s="41"/>
    </row>
    <row r="173" spans="1:4" x14ac:dyDescent="0.25">
      <c r="A173" s="1"/>
      <c r="B173" s="2"/>
      <c r="C173" s="43"/>
      <c r="D173" s="41"/>
    </row>
    <row r="174" spans="1:4" x14ac:dyDescent="0.25">
      <c r="A174" s="2"/>
      <c r="B174" s="3"/>
      <c r="C174" s="43"/>
      <c r="D174" s="41"/>
    </row>
    <row r="175" spans="1:4" x14ac:dyDescent="0.25">
      <c r="A175" s="2"/>
      <c r="B175" s="3"/>
      <c r="C175" s="43"/>
      <c r="D175" s="41"/>
    </row>
    <row r="176" spans="1:4" x14ac:dyDescent="0.25">
      <c r="A176" s="2"/>
      <c r="B176" s="3"/>
      <c r="C176" s="43"/>
      <c r="D176" s="41"/>
    </row>
    <row r="177" spans="1:4" x14ac:dyDescent="0.25">
      <c r="A177" s="2"/>
      <c r="B177" s="3"/>
      <c r="C177" s="43"/>
      <c r="D177" s="41"/>
    </row>
    <row r="178" spans="1:4" x14ac:dyDescent="0.25">
      <c r="A178" s="1"/>
      <c r="B178" s="42"/>
      <c r="C178" s="44"/>
      <c r="D178" s="41"/>
    </row>
    <row r="179" spans="1:4" x14ac:dyDescent="0.25">
      <c r="A179" s="28"/>
      <c r="B179" s="2"/>
      <c r="C179" s="43"/>
      <c r="D179" s="41"/>
    </row>
    <row r="180" spans="1:4" x14ac:dyDescent="0.25">
      <c r="A180" s="27"/>
      <c r="B180" s="2"/>
      <c r="C180" s="43"/>
      <c r="D180" s="41"/>
    </row>
    <row r="181" spans="1:4" x14ac:dyDescent="0.25">
      <c r="A181" s="28"/>
      <c r="B181" s="2"/>
      <c r="C181" s="43"/>
      <c r="D181" s="41"/>
    </row>
    <row r="182" spans="1:4" x14ac:dyDescent="0.25">
      <c r="A182" s="28"/>
      <c r="B182" s="2"/>
      <c r="C182" s="43"/>
      <c r="D182" s="41"/>
    </row>
    <row r="183" spans="1:4" x14ac:dyDescent="0.25">
      <c r="A183" s="28"/>
      <c r="B183" s="2"/>
      <c r="C183" s="43"/>
      <c r="D183" s="41"/>
    </row>
    <row r="184" spans="1:4" x14ac:dyDescent="0.25">
      <c r="A184" s="27"/>
      <c r="B184" s="2"/>
      <c r="C184" s="43"/>
      <c r="D184" s="41"/>
    </row>
    <row r="185" spans="1:4" x14ac:dyDescent="0.25">
      <c r="A185" s="27"/>
      <c r="B185" s="2"/>
      <c r="C185" s="43"/>
      <c r="D185" s="41"/>
    </row>
    <row r="186" spans="1:4" x14ac:dyDescent="0.25">
      <c r="A186" s="28"/>
      <c r="B186" s="2"/>
      <c r="C186" s="43"/>
      <c r="D186" s="41"/>
    </row>
    <row r="187" spans="1:4" x14ac:dyDescent="0.25">
      <c r="A187" s="28"/>
      <c r="B187" s="2"/>
      <c r="C187" s="43"/>
      <c r="D187" s="41"/>
    </row>
    <row r="188" spans="1:4" x14ac:dyDescent="0.25">
      <c r="A188" s="28"/>
      <c r="B188" s="2"/>
      <c r="C188" s="43"/>
      <c r="D188" s="41"/>
    </row>
    <row r="189" spans="1:4" x14ac:dyDescent="0.25">
      <c r="A189" s="28"/>
      <c r="B189" s="2"/>
      <c r="C189" s="43"/>
      <c r="D189" s="41"/>
    </row>
    <row r="190" spans="1:4" x14ac:dyDescent="0.25">
      <c r="A190" s="27"/>
      <c r="B190" s="2"/>
      <c r="C190" s="43"/>
      <c r="D190" s="41"/>
    </row>
    <row r="191" spans="1:4" x14ac:dyDescent="0.25">
      <c r="A191" s="27"/>
      <c r="B191" s="2"/>
      <c r="C191" s="43"/>
      <c r="D191" s="41"/>
    </row>
    <row r="192" spans="1:4" x14ac:dyDescent="0.25">
      <c r="A192" s="28"/>
      <c r="B192" s="2"/>
      <c r="C192" s="43"/>
      <c r="D192" s="41"/>
    </row>
    <row r="193" spans="1:4" x14ac:dyDescent="0.25">
      <c r="A193" s="27"/>
      <c r="B193" s="2"/>
      <c r="C193" s="43"/>
      <c r="D193" s="41"/>
    </row>
    <row r="194" spans="1:4" x14ac:dyDescent="0.25">
      <c r="A194" s="41"/>
      <c r="B194" s="41"/>
      <c r="C194" s="45"/>
      <c r="D194" s="41"/>
    </row>
    <row r="195" spans="1:4" x14ac:dyDescent="0.25">
      <c r="A195" s="41"/>
      <c r="B195" s="41"/>
      <c r="C195" s="41"/>
      <c r="D195" s="41"/>
    </row>
  </sheetData>
  <mergeCells count="1">
    <mergeCell ref="A1:C1"/>
  </mergeCells>
  <pageMargins left="0.7" right="0.7" top="0.75" bottom="0.75" header="0.3" footer="0.3"/>
  <pageSetup paperSize="256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D10" sqref="D10"/>
    </sheetView>
  </sheetViews>
  <sheetFormatPr baseColWidth="10" defaultRowHeight="15" x14ac:dyDescent="0.25"/>
  <cols>
    <col min="1" max="1" width="14.28515625" bestFit="1" customWidth="1"/>
  </cols>
  <sheetData>
    <row r="1" spans="1:7" x14ac:dyDescent="0.25">
      <c r="B1" s="53">
        <v>2018</v>
      </c>
      <c r="C1" s="53"/>
      <c r="D1" s="53">
        <v>2019</v>
      </c>
      <c r="E1" s="53"/>
      <c r="F1" s="53">
        <v>2020</v>
      </c>
      <c r="G1" s="53"/>
    </row>
    <row r="2" spans="1:7" x14ac:dyDescent="0.25">
      <c r="B2" t="s">
        <v>137</v>
      </c>
      <c r="C2" t="s">
        <v>138</v>
      </c>
      <c r="D2" t="s">
        <v>137</v>
      </c>
      <c r="E2" t="s">
        <v>138</v>
      </c>
      <c r="F2" t="s">
        <v>137</v>
      </c>
      <c r="G2" t="s">
        <v>138</v>
      </c>
    </row>
    <row r="3" spans="1:7" x14ac:dyDescent="0.25">
      <c r="A3" t="s">
        <v>132</v>
      </c>
      <c r="B3">
        <v>50</v>
      </c>
      <c r="C3">
        <v>4000</v>
      </c>
      <c r="D3">
        <v>55</v>
      </c>
      <c r="E3">
        <v>4000</v>
      </c>
      <c r="F3">
        <v>60</v>
      </c>
      <c r="G3">
        <v>4000</v>
      </c>
    </row>
    <row r="4" spans="1:7" x14ac:dyDescent="0.25">
      <c r="A4" t="s">
        <v>133</v>
      </c>
      <c r="B4">
        <v>5</v>
      </c>
      <c r="C4">
        <v>1050</v>
      </c>
      <c r="D4">
        <v>5</v>
      </c>
      <c r="E4">
        <v>1050</v>
      </c>
      <c r="F4">
        <v>5</v>
      </c>
      <c r="G4">
        <v>1050</v>
      </c>
    </row>
    <row r="5" spans="1:7" x14ac:dyDescent="0.25">
      <c r="A5" t="s">
        <v>134</v>
      </c>
      <c r="B5">
        <v>400</v>
      </c>
      <c r="C5">
        <v>1100</v>
      </c>
      <c r="D5">
        <v>400</v>
      </c>
      <c r="E5">
        <v>1100</v>
      </c>
      <c r="F5">
        <v>400</v>
      </c>
      <c r="G5">
        <v>1100</v>
      </c>
    </row>
    <row r="6" spans="1:7" x14ac:dyDescent="0.25">
      <c r="A6" t="s">
        <v>135</v>
      </c>
      <c r="B6">
        <v>20</v>
      </c>
      <c r="C6">
        <v>700</v>
      </c>
      <c r="D6">
        <v>20</v>
      </c>
      <c r="E6">
        <v>700</v>
      </c>
      <c r="F6">
        <v>20</v>
      </c>
      <c r="G6">
        <v>700</v>
      </c>
    </row>
    <row r="7" spans="1:7" x14ac:dyDescent="0.25">
      <c r="A7" t="s">
        <v>136</v>
      </c>
      <c r="B7">
        <v>20</v>
      </c>
      <c r="C7">
        <v>4995</v>
      </c>
      <c r="D7">
        <v>25</v>
      </c>
      <c r="E7">
        <v>4995</v>
      </c>
      <c r="F7">
        <v>30</v>
      </c>
      <c r="G7">
        <v>4995</v>
      </c>
    </row>
    <row r="8" spans="1:7" x14ac:dyDescent="0.25">
      <c r="A8" t="s">
        <v>143</v>
      </c>
      <c r="B8">
        <v>20</v>
      </c>
      <c r="D8">
        <v>20</v>
      </c>
      <c r="F8">
        <v>10</v>
      </c>
    </row>
    <row r="10" spans="1:7" x14ac:dyDescent="0.25">
      <c r="A10" t="s">
        <v>144</v>
      </c>
      <c r="B10" s="31">
        <v>0.4</v>
      </c>
      <c r="D10" s="31">
        <v>0.4</v>
      </c>
      <c r="F10" s="31">
        <v>0.4</v>
      </c>
    </row>
    <row r="12" spans="1:7" x14ac:dyDescent="0.25">
      <c r="B12" t="s">
        <v>139</v>
      </c>
      <c r="C12" t="s">
        <v>142</v>
      </c>
      <c r="D12" t="s">
        <v>139</v>
      </c>
      <c r="E12" t="s">
        <v>142</v>
      </c>
      <c r="F12" t="s">
        <v>139</v>
      </c>
      <c r="G12" t="s">
        <v>142</v>
      </c>
    </row>
    <row r="14" spans="1:7" x14ac:dyDescent="0.25">
      <c r="A14" t="s">
        <v>140</v>
      </c>
      <c r="B14">
        <v>300000</v>
      </c>
      <c r="D14">
        <v>307500</v>
      </c>
      <c r="F14">
        <v>315000</v>
      </c>
    </row>
    <row r="15" spans="1:7" x14ac:dyDescent="0.25">
      <c r="A15" t="s">
        <v>30</v>
      </c>
      <c r="C15">
        <v>150000</v>
      </c>
      <c r="E15">
        <v>150000</v>
      </c>
      <c r="G15">
        <v>150000</v>
      </c>
    </row>
    <row r="16" spans="1:7" x14ac:dyDescent="0.25">
      <c r="A16" t="s">
        <v>141</v>
      </c>
      <c r="B16">
        <v>150000</v>
      </c>
      <c r="D16">
        <v>154000</v>
      </c>
      <c r="F16">
        <v>158000</v>
      </c>
    </row>
    <row r="18" spans="1:6" x14ac:dyDescent="0.25">
      <c r="A18" t="s">
        <v>34</v>
      </c>
      <c r="B18">
        <v>630000</v>
      </c>
      <c r="D18">
        <v>645000</v>
      </c>
      <c r="F18">
        <v>660000</v>
      </c>
    </row>
    <row r="21" spans="1:6" x14ac:dyDescent="0.25">
      <c r="A21" t="s">
        <v>147</v>
      </c>
    </row>
    <row r="23" spans="1:6" x14ac:dyDescent="0.25">
      <c r="A23" t="s">
        <v>145</v>
      </c>
      <c r="B23">
        <v>55000</v>
      </c>
      <c r="D23">
        <v>55000</v>
      </c>
      <c r="F23">
        <v>55000</v>
      </c>
    </row>
    <row r="24" spans="1:6" x14ac:dyDescent="0.25">
      <c r="A24" t="s">
        <v>146</v>
      </c>
      <c r="B24">
        <v>100000</v>
      </c>
      <c r="D24">
        <v>100000</v>
      </c>
      <c r="F24">
        <v>100000</v>
      </c>
    </row>
    <row r="29" spans="1:6" x14ac:dyDescent="0.25">
      <c r="A29" t="s">
        <v>148</v>
      </c>
      <c r="B29">
        <f>SUM(B23:B28)</f>
        <v>155000</v>
      </c>
      <c r="D29">
        <f>SUM(D23:D28)</f>
        <v>155000</v>
      </c>
      <c r="F29">
        <f>SUM(F23:F28)</f>
        <v>155000</v>
      </c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7"/>
  <sheetViews>
    <sheetView tabSelected="1" workbookViewId="0">
      <selection activeCell="D35" sqref="D35"/>
    </sheetView>
  </sheetViews>
  <sheetFormatPr baseColWidth="10" defaultRowHeight="15" x14ac:dyDescent="0.25"/>
  <cols>
    <col min="1" max="1" width="55.28515625" customWidth="1"/>
    <col min="3" max="3" width="3.42578125" customWidth="1"/>
    <col min="5" max="5" width="11.7109375" customWidth="1"/>
  </cols>
  <sheetData>
    <row r="1" spans="1:6" ht="27.75" x14ac:dyDescent="0.25">
      <c r="A1" s="54" t="s">
        <v>150</v>
      </c>
      <c r="B1" s="54"/>
      <c r="C1" s="54"/>
      <c r="D1" s="54"/>
    </row>
    <row r="2" spans="1:6" x14ac:dyDescent="0.25">
      <c r="A2" s="33"/>
      <c r="B2" s="11" t="s">
        <v>33</v>
      </c>
      <c r="C2" s="10"/>
      <c r="D2" s="50"/>
      <c r="F2" s="50"/>
    </row>
    <row r="3" spans="1:6" x14ac:dyDescent="0.25">
      <c r="A3" s="34"/>
      <c r="B3" s="12" t="s">
        <v>152</v>
      </c>
      <c r="C3" s="10"/>
      <c r="D3" s="12" t="s">
        <v>131</v>
      </c>
      <c r="F3" s="12" t="s">
        <v>131</v>
      </c>
    </row>
    <row r="4" spans="1:6" x14ac:dyDescent="0.25">
      <c r="A4" s="35"/>
      <c r="B4" s="12">
        <v>2018</v>
      </c>
      <c r="C4" s="10"/>
      <c r="D4" s="12">
        <v>2019</v>
      </c>
      <c r="F4" s="12">
        <v>2018</v>
      </c>
    </row>
    <row r="5" spans="1:6" x14ac:dyDescent="0.25">
      <c r="A5" s="36"/>
      <c r="B5" s="12" t="s">
        <v>156</v>
      </c>
      <c r="C5" s="10"/>
      <c r="D5" s="49"/>
      <c r="F5" s="49"/>
    </row>
    <row r="6" spans="1:6" x14ac:dyDescent="0.25">
      <c r="A6" s="13"/>
      <c r="B6" s="15"/>
      <c r="C6" s="10"/>
      <c r="D6" s="14"/>
      <c r="F6" s="14"/>
    </row>
    <row r="7" spans="1:6" x14ac:dyDescent="0.25">
      <c r="A7" s="1" t="s">
        <v>0</v>
      </c>
      <c r="B7" s="16"/>
      <c r="C7" s="10"/>
      <c r="D7" s="14"/>
      <c r="F7" s="14"/>
    </row>
    <row r="8" spans="1:6" x14ac:dyDescent="0.25">
      <c r="A8" s="2" t="s">
        <v>1</v>
      </c>
      <c r="B8" s="16">
        <v>292496</v>
      </c>
      <c r="C8" s="10"/>
      <c r="D8" s="14">
        <v>220000</v>
      </c>
      <c r="F8" s="14">
        <f>Grunnlag!D3*Grunnlag!E3</f>
        <v>220000</v>
      </c>
    </row>
    <row r="9" spans="1:6" x14ac:dyDescent="0.25">
      <c r="A9" s="2" t="s">
        <v>2</v>
      </c>
      <c r="B9" s="16"/>
      <c r="C9" s="10"/>
      <c r="D9" s="14">
        <v>5250</v>
      </c>
      <c r="F9" s="14">
        <f>Grunnlag!D4*Grunnlag!E4</f>
        <v>5250</v>
      </c>
    </row>
    <row r="10" spans="1:6" x14ac:dyDescent="0.25">
      <c r="A10" s="37" t="s">
        <v>3</v>
      </c>
      <c r="B10" s="16">
        <v>129870</v>
      </c>
      <c r="C10" s="10"/>
      <c r="D10" s="14">
        <v>175000</v>
      </c>
      <c r="E10" t="s">
        <v>33</v>
      </c>
      <c r="F10" s="14">
        <v>150000</v>
      </c>
    </row>
    <row r="11" spans="1:6" x14ac:dyDescent="0.25">
      <c r="A11" s="51" t="s">
        <v>4</v>
      </c>
      <c r="B11" s="16">
        <v>0</v>
      </c>
      <c r="C11" s="10"/>
      <c r="D11" s="14"/>
      <c r="E11" t="s">
        <v>33</v>
      </c>
      <c r="F11" s="14"/>
    </row>
    <row r="12" spans="1:6" x14ac:dyDescent="0.25">
      <c r="A12" s="2" t="s">
        <v>5</v>
      </c>
      <c r="B12" s="16">
        <v>408800</v>
      </c>
      <c r="C12" s="10"/>
      <c r="D12" s="14">
        <v>400000</v>
      </c>
      <c r="F12" s="14">
        <f>Grunnlag!D5*Grunnlag!E5</f>
        <v>440000</v>
      </c>
    </row>
    <row r="13" spans="1:6" x14ac:dyDescent="0.25">
      <c r="A13" s="2" t="s">
        <v>6</v>
      </c>
      <c r="B13" s="16">
        <v>16700</v>
      </c>
      <c r="C13" s="10"/>
      <c r="D13" s="14">
        <v>14000</v>
      </c>
      <c r="F13" s="14">
        <f>Grunnlag!D6*Grunnlag!E6</f>
        <v>14000</v>
      </c>
    </row>
    <row r="14" spans="1:6" x14ac:dyDescent="0.25">
      <c r="A14" s="2" t="s">
        <v>7</v>
      </c>
      <c r="B14" s="16">
        <v>0</v>
      </c>
      <c r="C14" s="10"/>
      <c r="D14" s="14"/>
      <c r="F14" s="14"/>
    </row>
    <row r="15" spans="1:6" x14ac:dyDescent="0.25">
      <c r="A15" s="3"/>
      <c r="B15" s="16"/>
      <c r="C15" s="10"/>
      <c r="D15" s="14"/>
      <c r="F15" s="14"/>
    </row>
    <row r="16" spans="1:6" x14ac:dyDescent="0.25">
      <c r="A16" s="2" t="s">
        <v>8</v>
      </c>
      <c r="B16" s="16">
        <v>857490</v>
      </c>
      <c r="C16" s="10"/>
      <c r="D16" s="14">
        <v>780000</v>
      </c>
      <c r="F16" s="14">
        <v>820000</v>
      </c>
    </row>
    <row r="17" spans="1:6" x14ac:dyDescent="0.25">
      <c r="A17" s="2" t="s">
        <v>9</v>
      </c>
      <c r="B17" s="16">
        <v>0</v>
      </c>
      <c r="C17" s="10"/>
      <c r="D17" s="14"/>
      <c r="F17" s="14"/>
    </row>
    <row r="18" spans="1:6" x14ac:dyDescent="0.25">
      <c r="A18" s="2" t="s">
        <v>10</v>
      </c>
      <c r="B18" s="16">
        <v>0</v>
      </c>
      <c r="C18" s="10"/>
      <c r="D18" s="14"/>
      <c r="F18" s="14"/>
    </row>
    <row r="19" spans="1:6" x14ac:dyDescent="0.25">
      <c r="A19" s="2" t="s">
        <v>11</v>
      </c>
      <c r="B19" s="16">
        <v>86245</v>
      </c>
      <c r="C19" s="10"/>
      <c r="D19" s="14">
        <v>70000</v>
      </c>
      <c r="F19" s="14">
        <v>60000</v>
      </c>
    </row>
    <row r="20" spans="1:6" x14ac:dyDescent="0.25">
      <c r="A20" s="3"/>
      <c r="B20" s="16"/>
      <c r="C20" s="10"/>
      <c r="D20" s="14"/>
      <c r="F20" s="14"/>
    </row>
    <row r="21" spans="1:6" x14ac:dyDescent="0.25">
      <c r="A21" s="2" t="s">
        <v>12</v>
      </c>
      <c r="B21" s="16">
        <v>49182</v>
      </c>
      <c r="C21" s="10"/>
      <c r="D21" s="14">
        <v>50000</v>
      </c>
      <c r="F21" s="14">
        <v>50000</v>
      </c>
    </row>
    <row r="22" spans="1:6" x14ac:dyDescent="0.25">
      <c r="A22" s="2" t="s">
        <v>13</v>
      </c>
      <c r="B22" s="16">
        <v>0</v>
      </c>
      <c r="C22" s="10"/>
      <c r="D22" s="14"/>
      <c r="F22" s="14"/>
    </row>
    <row r="23" spans="1:6" x14ac:dyDescent="0.25">
      <c r="A23" s="2"/>
      <c r="B23" s="16"/>
      <c r="C23" s="10"/>
      <c r="D23" s="14"/>
      <c r="F23" s="14"/>
    </row>
    <row r="24" spans="1:6" x14ac:dyDescent="0.25">
      <c r="A24" s="2" t="s">
        <v>14</v>
      </c>
      <c r="B24" s="16">
        <f>15840+78004</f>
        <v>93844</v>
      </c>
      <c r="C24" s="10"/>
      <c r="D24" s="14">
        <v>85000</v>
      </c>
      <c r="F24" s="14">
        <v>75000</v>
      </c>
    </row>
    <row r="25" spans="1:6" x14ac:dyDescent="0.25">
      <c r="A25" s="2" t="s">
        <v>15</v>
      </c>
      <c r="B25" s="16">
        <f>413390.8+125054.77+89127.3</f>
        <v>627572.87</v>
      </c>
      <c r="C25" s="10"/>
      <c r="D25" s="14">
        <v>620000</v>
      </c>
      <c r="F25" s="14">
        <v>580000</v>
      </c>
    </row>
    <row r="26" spans="1:6" x14ac:dyDescent="0.25">
      <c r="A26" s="2" t="s">
        <v>16</v>
      </c>
      <c r="B26" s="16">
        <v>18900</v>
      </c>
      <c r="C26" s="10"/>
      <c r="D26" s="14">
        <v>20000</v>
      </c>
      <c r="F26" s="14">
        <v>10000</v>
      </c>
    </row>
    <row r="27" spans="1:6" x14ac:dyDescent="0.25">
      <c r="A27" s="2" t="s">
        <v>17</v>
      </c>
      <c r="B27" s="16">
        <f>85969+45096</f>
        <v>131065</v>
      </c>
      <c r="C27" s="10"/>
      <c r="D27" s="14">
        <v>150000</v>
      </c>
      <c r="F27" s="14">
        <v>150000</v>
      </c>
    </row>
    <row r="28" spans="1:6" x14ac:dyDescent="0.25">
      <c r="A28" s="2"/>
      <c r="B28" s="16"/>
      <c r="C28" s="10"/>
      <c r="D28" s="14"/>
      <c r="F28" s="14"/>
    </row>
    <row r="29" spans="1:6" x14ac:dyDescent="0.25">
      <c r="A29" s="2" t="s">
        <v>18</v>
      </c>
      <c r="B29" s="16">
        <v>0</v>
      </c>
      <c r="C29" s="10"/>
      <c r="D29" s="14">
        <v>25000</v>
      </c>
      <c r="F29" s="14">
        <v>25000</v>
      </c>
    </row>
    <row r="30" spans="1:6" x14ac:dyDescent="0.25">
      <c r="A30" s="2"/>
      <c r="B30" s="16"/>
      <c r="C30" s="10"/>
      <c r="D30" s="14"/>
      <c r="F30" s="14"/>
    </row>
    <row r="31" spans="1:6" x14ac:dyDescent="0.25">
      <c r="A31" s="2" t="s">
        <v>19</v>
      </c>
      <c r="B31" s="16">
        <v>68517</v>
      </c>
      <c r="C31" s="10"/>
      <c r="D31" s="14">
        <v>65000</v>
      </c>
      <c r="F31" s="14">
        <v>90000</v>
      </c>
    </row>
    <row r="32" spans="1:6" x14ac:dyDescent="0.25">
      <c r="A32" s="2" t="s">
        <v>20</v>
      </c>
      <c r="B32" s="16">
        <v>155000</v>
      </c>
      <c r="C32" s="10"/>
      <c r="D32" s="14">
        <v>155000</v>
      </c>
      <c r="F32" s="14">
        <v>155000</v>
      </c>
    </row>
    <row r="33" spans="1:6" x14ac:dyDescent="0.25">
      <c r="A33" s="2"/>
      <c r="B33" s="16"/>
      <c r="C33" s="10"/>
      <c r="D33" s="14"/>
      <c r="F33" s="14"/>
    </row>
    <row r="34" spans="1:6" x14ac:dyDescent="0.25">
      <c r="A34" s="2" t="s">
        <v>21</v>
      </c>
      <c r="B34" s="16">
        <v>57000</v>
      </c>
      <c r="C34" s="10"/>
      <c r="D34" s="14">
        <v>60000</v>
      </c>
      <c r="F34" s="14">
        <v>70000</v>
      </c>
    </row>
    <row r="35" spans="1:6" x14ac:dyDescent="0.25">
      <c r="A35" s="2" t="s">
        <v>22</v>
      </c>
      <c r="B35" s="16">
        <v>0</v>
      </c>
      <c r="C35" s="10"/>
      <c r="D35" s="14"/>
      <c r="F35" s="14"/>
    </row>
    <row r="36" spans="1:6" x14ac:dyDescent="0.25">
      <c r="A36" s="2" t="s">
        <v>23</v>
      </c>
      <c r="B36" s="16">
        <f>202985+20000</f>
        <v>222985</v>
      </c>
      <c r="C36" s="10"/>
      <c r="D36" s="14">
        <v>250000</v>
      </c>
      <c r="F36" s="14">
        <v>230000</v>
      </c>
    </row>
    <row r="37" spans="1:6" x14ac:dyDescent="0.25">
      <c r="A37" s="2" t="s">
        <v>154</v>
      </c>
      <c r="B37" s="16">
        <v>83000</v>
      </c>
      <c r="C37" s="10"/>
      <c r="D37" s="14"/>
      <c r="F37" s="14"/>
    </row>
    <row r="38" spans="1:6" ht="15.75" thickBot="1" x14ac:dyDescent="0.3">
      <c r="A38" s="4" t="s">
        <v>24</v>
      </c>
      <c r="B38" s="18">
        <f>SUM(B8:B37)</f>
        <v>3298666.87</v>
      </c>
      <c r="C38" s="10"/>
      <c r="D38" s="17">
        <f>SUM(D8:D36)</f>
        <v>3144250</v>
      </c>
      <c r="F38" s="17">
        <f>SUM(F8:F36)</f>
        <v>3144250</v>
      </c>
    </row>
    <row r="39" spans="1:6" ht="15.75" thickTop="1" x14ac:dyDescent="0.25">
      <c r="A39" s="2"/>
      <c r="B39" s="16"/>
      <c r="C39" s="10"/>
      <c r="D39" s="14"/>
      <c r="F39" s="14"/>
    </row>
    <row r="40" spans="1:6" x14ac:dyDescent="0.25">
      <c r="A40" s="1" t="s">
        <v>25</v>
      </c>
      <c r="B40" s="19"/>
      <c r="C40" s="10"/>
      <c r="D40" s="14"/>
      <c r="F40" s="14"/>
    </row>
    <row r="41" spans="1:6" ht="15.75" thickBot="1" x14ac:dyDescent="0.3">
      <c r="A41" s="4" t="s">
        <v>15</v>
      </c>
      <c r="B41" s="18">
        <v>-372218</v>
      </c>
      <c r="C41" s="10"/>
      <c r="D41" s="17">
        <f>-(1-Grunnlag!D10)*D25</f>
        <v>-372000</v>
      </c>
      <c r="F41" s="17">
        <f>-(1-Grunnlag!B10)*F25</f>
        <v>-348000</v>
      </c>
    </row>
    <row r="42" spans="1:6" ht="74.25" customHeight="1" thickTop="1" x14ac:dyDescent="0.25">
      <c r="A42" s="2"/>
      <c r="B42" s="16"/>
      <c r="C42" s="10"/>
      <c r="D42" s="14"/>
      <c r="F42" s="14"/>
    </row>
    <row r="43" spans="1:6" x14ac:dyDescent="0.25">
      <c r="A43" s="1" t="s">
        <v>26</v>
      </c>
      <c r="B43" s="16"/>
      <c r="C43" s="10"/>
      <c r="D43" s="14"/>
      <c r="F43" s="14"/>
    </row>
    <row r="44" spans="1:6" x14ac:dyDescent="0.25">
      <c r="A44" s="2" t="s">
        <v>27</v>
      </c>
      <c r="B44" s="16">
        <v>-290000</v>
      </c>
      <c r="C44" s="10"/>
      <c r="D44" s="14">
        <v>-300000</v>
      </c>
      <c r="F44" s="14">
        <f>-Grunnlag!D14</f>
        <v>-307500</v>
      </c>
    </row>
    <row r="45" spans="1:6" x14ac:dyDescent="0.25">
      <c r="A45" s="2" t="s">
        <v>28</v>
      </c>
      <c r="B45" s="16">
        <v>0</v>
      </c>
      <c r="C45" s="10"/>
      <c r="D45" s="14"/>
      <c r="F45" s="14"/>
    </row>
    <row r="46" spans="1:6" x14ac:dyDescent="0.25">
      <c r="A46" s="2" t="s">
        <v>29</v>
      </c>
      <c r="B46" s="16">
        <v>-150900</v>
      </c>
      <c r="C46" s="10"/>
      <c r="D46" s="14">
        <v>-150000</v>
      </c>
      <c r="F46" s="14">
        <f>-Grunnlag!D16</f>
        <v>-154000</v>
      </c>
    </row>
    <row r="47" spans="1:6" x14ac:dyDescent="0.25">
      <c r="A47" s="2" t="s">
        <v>155</v>
      </c>
      <c r="B47" s="16">
        <v>-60000</v>
      </c>
      <c r="C47" s="10"/>
      <c r="D47" s="14"/>
      <c r="F47" s="14">
        <f>-Grunnlag!D15</f>
        <v>0</v>
      </c>
    </row>
    <row r="48" spans="1:6" x14ac:dyDescent="0.25">
      <c r="A48" s="2" t="s">
        <v>31</v>
      </c>
      <c r="B48" s="16">
        <v>-133201</v>
      </c>
      <c r="C48" s="10"/>
      <c r="D48" s="14">
        <v>-135000</v>
      </c>
      <c r="F48" s="14">
        <f>(SUM(F44:F47)+F51)*0.102</f>
        <v>-112863</v>
      </c>
    </row>
    <row r="49" spans="1:6" ht="15.75" thickBot="1" x14ac:dyDescent="0.3">
      <c r="A49" s="5" t="s">
        <v>32</v>
      </c>
      <c r="B49" s="21">
        <f>SUM(B44:B48)</f>
        <v>-634101</v>
      </c>
      <c r="C49" s="10"/>
      <c r="D49" s="20">
        <f>SUM(D44:D48)</f>
        <v>-585000</v>
      </c>
      <c r="F49" s="20">
        <f>SUM(F44:F48)</f>
        <v>-574363</v>
      </c>
    </row>
    <row r="50" spans="1:6" ht="15.75" thickTop="1" x14ac:dyDescent="0.25">
      <c r="A50" s="2" t="s">
        <v>33</v>
      </c>
      <c r="B50" s="16">
        <v>0</v>
      </c>
      <c r="C50" s="10"/>
      <c r="D50" s="14"/>
      <c r="F50" s="14"/>
    </row>
    <row r="51" spans="1:6" x14ac:dyDescent="0.25">
      <c r="A51" s="2" t="s">
        <v>34</v>
      </c>
      <c r="B51" s="16">
        <v>-587907</v>
      </c>
      <c r="C51" s="10"/>
      <c r="D51" s="14">
        <v>-645000</v>
      </c>
      <c r="F51" s="14">
        <f>-Grunnlag!D18</f>
        <v>-645000</v>
      </c>
    </row>
    <row r="52" spans="1:6" ht="15.75" thickBot="1" x14ac:dyDescent="0.3">
      <c r="A52" s="5" t="s">
        <v>35</v>
      </c>
      <c r="B52" s="21">
        <f>SUM(B50:B51)</f>
        <v>-587907</v>
      </c>
      <c r="C52" s="10"/>
      <c r="D52" s="20">
        <f>SUM(D50:D51)</f>
        <v>-645000</v>
      </c>
      <c r="F52" s="20">
        <f>SUM(F50:F51)</f>
        <v>-645000</v>
      </c>
    </row>
    <row r="53" spans="1:6" ht="15.75" thickTop="1" x14ac:dyDescent="0.25">
      <c r="A53" s="2"/>
      <c r="B53" s="16"/>
      <c r="C53" s="10"/>
      <c r="D53" s="14"/>
      <c r="F53" s="14"/>
    </row>
    <row r="54" spans="1:6" x14ac:dyDescent="0.25">
      <c r="A54" s="6" t="s">
        <v>36</v>
      </c>
      <c r="B54" s="22">
        <v>0</v>
      </c>
      <c r="C54" s="10"/>
      <c r="D54" s="14"/>
      <c r="F54" s="14"/>
    </row>
    <row r="55" spans="1:6" x14ac:dyDescent="0.25">
      <c r="A55" s="6" t="s">
        <v>37</v>
      </c>
      <c r="B55" s="22">
        <v>-147956</v>
      </c>
      <c r="C55" s="10"/>
      <c r="D55" s="14"/>
      <c r="F55" s="14"/>
    </row>
    <row r="56" spans="1:6" x14ac:dyDescent="0.25">
      <c r="A56" s="6" t="s">
        <v>38</v>
      </c>
      <c r="B56" s="22">
        <v>141726</v>
      </c>
      <c r="C56" s="10"/>
      <c r="D56" s="14"/>
      <c r="F56" s="14"/>
    </row>
    <row r="57" spans="1:6" x14ac:dyDescent="0.25">
      <c r="A57" s="6" t="s">
        <v>39</v>
      </c>
      <c r="B57" s="22">
        <v>-74515</v>
      </c>
      <c r="C57" s="10"/>
      <c r="D57" s="14">
        <f>(D44+D46+D47+D48+D51)*0.064</f>
        <v>-78720</v>
      </c>
      <c r="F57" s="14">
        <f>(F44+F46+F47+F48+F51)*0.064</f>
        <v>-78039.232000000004</v>
      </c>
    </row>
    <row r="58" spans="1:6" x14ac:dyDescent="0.25">
      <c r="A58" s="6" t="s">
        <v>40</v>
      </c>
      <c r="B58" s="22">
        <v>0</v>
      </c>
      <c r="C58" s="10"/>
      <c r="D58" s="14"/>
      <c r="F58" s="14"/>
    </row>
    <row r="59" spans="1:6" x14ac:dyDescent="0.25">
      <c r="A59" s="6" t="s">
        <v>41</v>
      </c>
      <c r="B59" s="22">
        <v>-2634</v>
      </c>
      <c r="C59" s="10"/>
      <c r="D59" s="14"/>
      <c r="F59" s="14"/>
    </row>
    <row r="60" spans="1:6" x14ac:dyDescent="0.25">
      <c r="A60" s="6" t="s">
        <v>42</v>
      </c>
      <c r="B60" s="22">
        <v>-13715</v>
      </c>
      <c r="C60" s="10"/>
      <c r="D60" s="14">
        <f>(D44+D46+D47+D51)*0.02</f>
        <v>-21900</v>
      </c>
      <c r="F60" s="14">
        <f>(F44+F46+F47+F51)*0.02</f>
        <v>-22130</v>
      </c>
    </row>
    <row r="61" spans="1:6" x14ac:dyDescent="0.25">
      <c r="A61" s="6" t="s">
        <v>43</v>
      </c>
      <c r="B61" s="22">
        <v>-488</v>
      </c>
      <c r="C61" s="10"/>
      <c r="D61" s="14"/>
      <c r="F61" s="14"/>
    </row>
    <row r="62" spans="1:6" x14ac:dyDescent="0.25">
      <c r="A62" s="7" t="s">
        <v>44</v>
      </c>
      <c r="B62" s="23">
        <v>1907</v>
      </c>
      <c r="C62" s="10"/>
      <c r="D62" s="14"/>
      <c r="F62" s="14"/>
    </row>
    <row r="63" spans="1:6" ht="15.75" thickBot="1" x14ac:dyDescent="0.3">
      <c r="A63" s="4" t="s">
        <v>45</v>
      </c>
      <c r="B63" s="30">
        <f>B49+B52+B54+B55+B56+B57+B58+B59+B60+B61+B62</f>
        <v>-1317683</v>
      </c>
      <c r="C63" s="10"/>
      <c r="D63" s="24">
        <f>D49+D52+D54+D55+D56+D57+D58+D59+D60+D61+D62</f>
        <v>-1330620</v>
      </c>
      <c r="F63" s="24">
        <f>F49+F52+F54+F55+F56+F57+F58+F59+F60+F61+F62</f>
        <v>-1319532.2320000001</v>
      </c>
    </row>
    <row r="64" spans="1:6" ht="15.75" thickTop="1" x14ac:dyDescent="0.25">
      <c r="A64" s="1" t="s">
        <v>33</v>
      </c>
      <c r="B64" s="22"/>
      <c r="C64" s="10"/>
      <c r="D64" s="14"/>
      <c r="F64" s="14"/>
    </row>
    <row r="65" spans="1:6" x14ac:dyDescent="0.25">
      <c r="A65" s="8" t="s">
        <v>46</v>
      </c>
      <c r="B65" s="22"/>
      <c r="C65" s="10"/>
      <c r="D65" s="14"/>
      <c r="F65" s="14"/>
    </row>
    <row r="66" spans="1:6" x14ac:dyDescent="0.25">
      <c r="A66" s="1" t="s">
        <v>47</v>
      </c>
      <c r="B66" s="22"/>
      <c r="C66" s="10"/>
      <c r="D66" s="14"/>
      <c r="F66" s="14"/>
    </row>
    <row r="67" spans="1:6" x14ac:dyDescent="0.25">
      <c r="A67" s="2" t="s">
        <v>48</v>
      </c>
      <c r="B67" s="22">
        <v>-300000</v>
      </c>
      <c r="C67" s="10"/>
      <c r="D67" s="14">
        <v>-300000</v>
      </c>
      <c r="F67" s="14">
        <v>-300000</v>
      </c>
    </row>
    <row r="68" spans="1:6" x14ac:dyDescent="0.25">
      <c r="A68" s="2" t="s">
        <v>49</v>
      </c>
      <c r="B68" s="22">
        <v>-82302.5</v>
      </c>
      <c r="C68" s="10"/>
      <c r="D68" s="14">
        <v>-80000</v>
      </c>
      <c r="F68" s="14">
        <v>-80000</v>
      </c>
    </row>
    <row r="69" spans="1:6" x14ac:dyDescent="0.25">
      <c r="A69" s="2" t="s">
        <v>50</v>
      </c>
      <c r="B69" s="22">
        <f>-23467-5879</f>
        <v>-29346</v>
      </c>
      <c r="C69" s="10"/>
      <c r="D69" s="14">
        <v>-30000</v>
      </c>
      <c r="F69" s="14">
        <v>-31000</v>
      </c>
    </row>
    <row r="70" spans="1:6" x14ac:dyDescent="0.25">
      <c r="A70" s="2" t="s">
        <v>51</v>
      </c>
      <c r="B70" s="22">
        <v>-4233</v>
      </c>
      <c r="C70" s="10"/>
      <c r="D70" s="14">
        <v>-5000</v>
      </c>
      <c r="F70" s="14"/>
    </row>
    <row r="71" spans="1:6" ht="15.75" thickBot="1" x14ac:dyDescent="0.3">
      <c r="A71" s="4" t="s">
        <v>52</v>
      </c>
      <c r="B71" s="25">
        <f>SUM(B67:B70)</f>
        <v>-415881.5</v>
      </c>
      <c r="C71" s="10"/>
      <c r="D71" s="24">
        <f>SUM(D67:D70)</f>
        <v>-415000</v>
      </c>
      <c r="F71" s="24">
        <f>SUM(F67:F70)</f>
        <v>-411000</v>
      </c>
    </row>
    <row r="72" spans="1:6" ht="15.75" thickTop="1" x14ac:dyDescent="0.25">
      <c r="A72" s="2"/>
      <c r="B72" s="22"/>
      <c r="C72" s="10"/>
      <c r="D72" s="14"/>
      <c r="F72" s="14"/>
    </row>
    <row r="73" spans="1:6" x14ac:dyDescent="0.25">
      <c r="A73" s="1" t="s">
        <v>49</v>
      </c>
      <c r="B73" s="22"/>
      <c r="C73" s="10"/>
      <c r="D73" s="14"/>
      <c r="F73" s="14"/>
    </row>
    <row r="74" spans="1:6" x14ac:dyDescent="0.25">
      <c r="A74" s="2" t="s">
        <v>53</v>
      </c>
      <c r="B74" s="22">
        <v>-7674</v>
      </c>
      <c r="C74" s="10"/>
      <c r="D74" s="14">
        <v>-10000</v>
      </c>
      <c r="F74" s="14">
        <v>-10000</v>
      </c>
    </row>
    <row r="75" spans="1:6" x14ac:dyDescent="0.25">
      <c r="A75" s="2" t="s">
        <v>54</v>
      </c>
      <c r="B75" s="22">
        <v>-25748</v>
      </c>
      <c r="C75" s="10"/>
      <c r="D75" s="14">
        <v>-30000</v>
      </c>
      <c r="F75" s="14">
        <v>-30000</v>
      </c>
    </row>
    <row r="76" spans="1:6" x14ac:dyDescent="0.25">
      <c r="A76" s="2" t="s">
        <v>55</v>
      </c>
      <c r="B76" s="22">
        <v>0</v>
      </c>
      <c r="C76" s="10"/>
      <c r="D76" s="14"/>
      <c r="F76" s="14">
        <v>-6000</v>
      </c>
    </row>
    <row r="77" spans="1:6" x14ac:dyDescent="0.25">
      <c r="A77" s="2" t="s">
        <v>56</v>
      </c>
      <c r="B77" s="22">
        <f>-542-13880</f>
        <v>-14422</v>
      </c>
      <c r="C77" s="10"/>
      <c r="D77" s="14">
        <v>-30000</v>
      </c>
      <c r="F77" s="14">
        <v>-15000</v>
      </c>
    </row>
    <row r="78" spans="1:6" x14ac:dyDescent="0.25">
      <c r="A78" s="2" t="s">
        <v>57</v>
      </c>
      <c r="B78" s="22">
        <v>-17498</v>
      </c>
      <c r="C78" s="10"/>
      <c r="D78" s="14">
        <v>-20000</v>
      </c>
      <c r="F78" s="14">
        <v>-40000</v>
      </c>
    </row>
    <row r="79" spans="1:6" x14ac:dyDescent="0.25">
      <c r="A79" s="2" t="s">
        <v>58</v>
      </c>
      <c r="B79" s="22">
        <v>0</v>
      </c>
      <c r="C79" s="10"/>
      <c r="D79" s="14"/>
      <c r="F79" s="14">
        <v>-10000</v>
      </c>
    </row>
    <row r="80" spans="1:6" ht="15.75" thickBot="1" x14ac:dyDescent="0.3">
      <c r="A80" s="4" t="s">
        <v>59</v>
      </c>
      <c r="B80" s="25">
        <f>SUM(B74:B79)</f>
        <v>-65342</v>
      </c>
      <c r="C80" s="10"/>
      <c r="D80" s="24">
        <f>SUM(D74:D79)</f>
        <v>-90000</v>
      </c>
      <c r="F80" s="24">
        <f>SUM(F74:F79)</f>
        <v>-111000</v>
      </c>
    </row>
    <row r="81" spans="1:6" ht="121.5" customHeight="1" thickTop="1" x14ac:dyDescent="0.25">
      <c r="A81" s="2"/>
      <c r="B81" s="22"/>
      <c r="C81" s="10"/>
      <c r="D81" s="14"/>
      <c r="F81" s="14"/>
    </row>
    <row r="82" spans="1:6" x14ac:dyDescent="0.25">
      <c r="A82" s="1" t="s">
        <v>60</v>
      </c>
      <c r="B82" s="22"/>
      <c r="C82" s="10"/>
      <c r="D82" s="14"/>
      <c r="F82" s="14"/>
    </row>
    <row r="83" spans="1:6" x14ac:dyDescent="0.25">
      <c r="A83" s="2" t="s">
        <v>61</v>
      </c>
      <c r="B83" s="22">
        <v>-10000</v>
      </c>
      <c r="C83" s="10"/>
      <c r="D83" s="14">
        <v>-12000</v>
      </c>
      <c r="F83" s="14">
        <v>-12000</v>
      </c>
    </row>
    <row r="84" spans="1:6" x14ac:dyDescent="0.25">
      <c r="A84" s="2" t="s">
        <v>62</v>
      </c>
      <c r="B84" s="22">
        <v>-47849</v>
      </c>
      <c r="C84" s="10"/>
      <c r="D84" s="14">
        <v>-80000</v>
      </c>
      <c r="F84" s="14">
        <v>-80000</v>
      </c>
    </row>
    <row r="85" spans="1:6" x14ac:dyDescent="0.25">
      <c r="A85" s="2" t="s">
        <v>63</v>
      </c>
      <c r="B85" s="22">
        <v>-17284</v>
      </c>
      <c r="C85" s="10"/>
      <c r="D85" s="14">
        <v>-30000</v>
      </c>
      <c r="F85" s="14">
        <v>-20000</v>
      </c>
    </row>
    <row r="86" spans="1:6" x14ac:dyDescent="0.25">
      <c r="A86" s="2" t="s">
        <v>64</v>
      </c>
      <c r="B86" s="22">
        <v>-3804</v>
      </c>
      <c r="C86" s="10"/>
      <c r="D86" s="14">
        <v>-10000</v>
      </c>
      <c r="F86" s="14">
        <v>-10000</v>
      </c>
    </row>
    <row r="87" spans="1:6" x14ac:dyDescent="0.25">
      <c r="A87" s="2" t="s">
        <v>65</v>
      </c>
      <c r="B87" s="22">
        <v>0</v>
      </c>
      <c r="C87" s="10"/>
      <c r="D87" s="14"/>
      <c r="F87" s="14"/>
    </row>
    <row r="88" spans="1:6" x14ac:dyDescent="0.25">
      <c r="A88" s="2" t="s">
        <v>66</v>
      </c>
      <c r="B88" s="22">
        <v>0</v>
      </c>
      <c r="C88" s="10"/>
      <c r="D88" s="14"/>
      <c r="F88" s="14"/>
    </row>
    <row r="89" spans="1:6" x14ac:dyDescent="0.25">
      <c r="A89" s="2" t="s">
        <v>67</v>
      </c>
      <c r="B89" s="22">
        <v>-16590</v>
      </c>
      <c r="C89" s="10"/>
      <c r="D89" s="14">
        <v>-16000</v>
      </c>
      <c r="F89" s="14">
        <v>-16000</v>
      </c>
    </row>
    <row r="90" spans="1:6" x14ac:dyDescent="0.25">
      <c r="A90" s="2" t="s">
        <v>68</v>
      </c>
      <c r="B90" s="22">
        <v>0</v>
      </c>
      <c r="C90" s="10"/>
      <c r="D90" s="14">
        <v>-8000</v>
      </c>
      <c r="F90" s="14">
        <v>-16000</v>
      </c>
    </row>
    <row r="91" spans="1:6" x14ac:dyDescent="0.25">
      <c r="A91" s="2" t="s">
        <v>69</v>
      </c>
      <c r="B91" s="22">
        <v>-18339</v>
      </c>
      <c r="C91" s="10"/>
      <c r="D91" s="14">
        <v>-50000</v>
      </c>
      <c r="F91" s="14">
        <v>-50000</v>
      </c>
    </row>
    <row r="92" spans="1:6" x14ac:dyDescent="0.25">
      <c r="A92" s="2" t="s">
        <v>70</v>
      </c>
      <c r="B92" s="22">
        <v>-38850</v>
      </c>
      <c r="C92" s="10"/>
      <c r="D92" s="14">
        <v>-15000</v>
      </c>
      <c r="F92" s="14">
        <v>-15000</v>
      </c>
    </row>
    <row r="93" spans="1:6" x14ac:dyDescent="0.25">
      <c r="A93" s="2" t="s">
        <v>71</v>
      </c>
      <c r="B93" s="22">
        <v>0</v>
      </c>
      <c r="C93" s="10"/>
      <c r="D93" s="14"/>
      <c r="F93" s="14"/>
    </row>
    <row r="94" spans="1:6" x14ac:dyDescent="0.25">
      <c r="A94" s="2" t="s">
        <v>72</v>
      </c>
      <c r="B94" s="22">
        <v>-743.4</v>
      </c>
      <c r="C94" s="10"/>
      <c r="D94" s="14">
        <v>-30000</v>
      </c>
      <c r="F94" s="14"/>
    </row>
    <row r="95" spans="1:6" x14ac:dyDescent="0.25">
      <c r="A95" s="2" t="s">
        <v>73</v>
      </c>
      <c r="B95" s="22">
        <v>0</v>
      </c>
      <c r="C95" s="10"/>
      <c r="D95" s="14"/>
      <c r="F95" s="14"/>
    </row>
    <row r="96" spans="1:6" x14ac:dyDescent="0.25">
      <c r="A96" s="2" t="s">
        <v>74</v>
      </c>
      <c r="B96" s="22">
        <v>-5443</v>
      </c>
      <c r="C96" s="10"/>
      <c r="D96" s="14">
        <v>-8000</v>
      </c>
      <c r="F96" s="14">
        <v>-5000</v>
      </c>
    </row>
    <row r="97" spans="1:6" x14ac:dyDescent="0.25">
      <c r="A97" s="2" t="s">
        <v>75</v>
      </c>
      <c r="B97" s="22">
        <v>-10037</v>
      </c>
      <c r="C97" s="10"/>
      <c r="D97" s="14">
        <v>-40000</v>
      </c>
      <c r="F97" s="14">
        <v>-40000</v>
      </c>
    </row>
    <row r="98" spans="1:6" ht="15.75" thickBot="1" x14ac:dyDescent="0.3">
      <c r="A98" s="4" t="s">
        <v>76</v>
      </c>
      <c r="B98" s="25">
        <f>SUM(B83:B97)</f>
        <v>-168939.4</v>
      </c>
      <c r="C98" s="10"/>
      <c r="D98" s="24">
        <f>SUM(D83:D97)</f>
        <v>-299000</v>
      </c>
      <c r="F98" s="24">
        <f>SUM(F83:F97)</f>
        <v>-264000</v>
      </c>
    </row>
    <row r="99" spans="1:6" ht="15.75" thickTop="1" x14ac:dyDescent="0.25">
      <c r="A99" s="2"/>
      <c r="B99" s="22"/>
      <c r="C99" s="10"/>
      <c r="D99" s="14"/>
      <c r="F99" s="14"/>
    </row>
    <row r="100" spans="1:6" x14ac:dyDescent="0.25">
      <c r="A100" s="1" t="s">
        <v>77</v>
      </c>
      <c r="B100" s="22"/>
      <c r="C100" s="10"/>
      <c r="D100" s="14"/>
      <c r="F100" s="14"/>
    </row>
    <row r="101" spans="1:6" x14ac:dyDescent="0.25">
      <c r="A101" s="2" t="s">
        <v>78</v>
      </c>
      <c r="B101" s="22">
        <v>-19681</v>
      </c>
      <c r="C101" s="10"/>
      <c r="D101" s="14">
        <v>-20000</v>
      </c>
      <c r="F101" s="14">
        <v>-16000</v>
      </c>
    </row>
    <row r="102" spans="1:6" x14ac:dyDescent="0.25">
      <c r="A102" s="2" t="s">
        <v>79</v>
      </c>
      <c r="B102" s="22">
        <v>0</v>
      </c>
      <c r="C102" s="10"/>
      <c r="D102" s="14"/>
      <c r="F102" s="14"/>
    </row>
    <row r="103" spans="1:6" x14ac:dyDescent="0.25">
      <c r="A103" s="2" t="s">
        <v>80</v>
      </c>
      <c r="B103" s="22">
        <v>-58962</v>
      </c>
      <c r="C103" s="10"/>
      <c r="D103" s="14">
        <v>-60000</v>
      </c>
      <c r="F103" s="14">
        <v>-50000</v>
      </c>
    </row>
    <row r="104" spans="1:6" x14ac:dyDescent="0.25">
      <c r="A104" s="2"/>
      <c r="B104" s="22">
        <v>0</v>
      </c>
      <c r="C104" s="10"/>
      <c r="D104" s="14"/>
      <c r="F104" s="14"/>
    </row>
    <row r="105" spans="1:6" x14ac:dyDescent="0.25">
      <c r="A105" s="2" t="s">
        <v>82</v>
      </c>
      <c r="B105" s="22">
        <v>-3964</v>
      </c>
      <c r="C105" s="10"/>
      <c r="D105" s="14">
        <v>-10000</v>
      </c>
      <c r="F105" s="14">
        <v>-15000</v>
      </c>
    </row>
    <row r="106" spans="1:6" x14ac:dyDescent="0.25">
      <c r="A106" s="2" t="s">
        <v>83</v>
      </c>
      <c r="B106" s="22">
        <v>0</v>
      </c>
      <c r="C106" s="10"/>
      <c r="D106" s="14"/>
      <c r="F106" s="14"/>
    </row>
    <row r="107" spans="1:6" x14ac:dyDescent="0.25">
      <c r="A107" s="2" t="s">
        <v>84</v>
      </c>
      <c r="B107" s="22"/>
      <c r="C107" s="10"/>
      <c r="D107" s="14"/>
      <c r="F107" s="14">
        <v>-10000</v>
      </c>
    </row>
    <row r="108" spans="1:6" x14ac:dyDescent="0.25">
      <c r="A108" s="2" t="s">
        <v>85</v>
      </c>
      <c r="B108" s="22">
        <v>-8778</v>
      </c>
      <c r="C108" s="10"/>
      <c r="D108" s="14">
        <v>-10000</v>
      </c>
      <c r="F108" s="14">
        <v>-15000</v>
      </c>
    </row>
    <row r="109" spans="1:6" x14ac:dyDescent="0.25">
      <c r="A109" s="2" t="s">
        <v>86</v>
      </c>
      <c r="B109" s="22">
        <v>0</v>
      </c>
      <c r="C109" s="10"/>
      <c r="D109" s="14"/>
      <c r="F109" s="14"/>
    </row>
    <row r="110" spans="1:6" x14ac:dyDescent="0.25">
      <c r="A110" s="2" t="s">
        <v>87</v>
      </c>
      <c r="B110" s="22">
        <v>-17326</v>
      </c>
      <c r="C110" s="10"/>
      <c r="D110" s="14">
        <v>-20000</v>
      </c>
      <c r="F110" s="14">
        <v>-20000</v>
      </c>
    </row>
    <row r="111" spans="1:6" x14ac:dyDescent="0.25">
      <c r="A111" s="2" t="s">
        <v>88</v>
      </c>
      <c r="B111" s="22">
        <v>-165</v>
      </c>
      <c r="C111" s="10"/>
      <c r="D111" s="14">
        <v>-1000</v>
      </c>
      <c r="F111" s="14">
        <v>-1000</v>
      </c>
    </row>
    <row r="112" spans="1:6" x14ac:dyDescent="0.25">
      <c r="A112" s="6" t="s">
        <v>89</v>
      </c>
      <c r="B112" s="22">
        <v>0</v>
      </c>
      <c r="C112" s="10"/>
      <c r="D112" s="14"/>
      <c r="F112" s="14"/>
    </row>
    <row r="113" spans="1:6" ht="15.75" thickBot="1" x14ac:dyDescent="0.3">
      <c r="A113" s="4" t="s">
        <v>90</v>
      </c>
      <c r="B113" s="25">
        <f>SUM(B101:B112)</f>
        <v>-108876</v>
      </c>
      <c r="C113" s="10"/>
      <c r="D113" s="24">
        <f>SUM(D101:D112)</f>
        <v>-121000</v>
      </c>
      <c r="F113" s="24">
        <f>SUM(F101:F112)</f>
        <v>-127000</v>
      </c>
    </row>
    <row r="114" spans="1:6" ht="15.75" thickTop="1" x14ac:dyDescent="0.25">
      <c r="A114" s="1"/>
      <c r="B114" s="26"/>
      <c r="C114" s="10"/>
      <c r="D114" s="14"/>
      <c r="F114" s="14"/>
    </row>
    <row r="115" spans="1:6" x14ac:dyDescent="0.25">
      <c r="A115" s="1" t="s">
        <v>91</v>
      </c>
      <c r="B115" s="22"/>
      <c r="C115" s="10"/>
      <c r="D115" s="14"/>
      <c r="F115" s="14"/>
    </row>
    <row r="116" spans="1:6" x14ac:dyDescent="0.25">
      <c r="A116" s="2" t="s">
        <v>92</v>
      </c>
      <c r="B116" s="22">
        <v>-38186</v>
      </c>
      <c r="C116" s="10"/>
      <c r="D116" s="14">
        <v>-45000</v>
      </c>
      <c r="F116" s="14">
        <v>-40000</v>
      </c>
    </row>
    <row r="117" spans="1:6" x14ac:dyDescent="0.25">
      <c r="A117" s="2" t="s">
        <v>93</v>
      </c>
      <c r="B117" s="22">
        <v>-62305</v>
      </c>
      <c r="C117" s="10"/>
      <c r="D117" s="14">
        <v>-45000</v>
      </c>
      <c r="F117" s="14">
        <v>-40000</v>
      </c>
    </row>
    <row r="118" spans="1:6" x14ac:dyDescent="0.25">
      <c r="A118" s="2" t="s">
        <v>94</v>
      </c>
      <c r="B118" s="22">
        <v>0</v>
      </c>
      <c r="C118" s="10"/>
      <c r="D118" s="14"/>
      <c r="F118" s="14"/>
    </row>
    <row r="119" spans="1:6" x14ac:dyDescent="0.25">
      <c r="A119" s="2" t="s">
        <v>95</v>
      </c>
      <c r="B119" s="22">
        <v>0</v>
      </c>
      <c r="C119" s="10"/>
      <c r="D119" s="14">
        <v>-5000</v>
      </c>
      <c r="F119" s="14">
        <v>-5000</v>
      </c>
    </row>
    <row r="120" spans="1:6" x14ac:dyDescent="0.25">
      <c r="A120" s="2" t="s">
        <v>96</v>
      </c>
      <c r="B120" s="22">
        <v>0</v>
      </c>
      <c r="C120" s="10"/>
      <c r="D120" s="14">
        <v>-5000</v>
      </c>
      <c r="F120" s="14">
        <v>-5000</v>
      </c>
    </row>
    <row r="121" spans="1:6" ht="15.75" thickBot="1" x14ac:dyDescent="0.3">
      <c r="A121" s="4" t="s">
        <v>97</v>
      </c>
      <c r="B121" s="25">
        <f>SUM(B116:B120)</f>
        <v>-100491</v>
      </c>
      <c r="C121" s="10"/>
      <c r="D121" s="24">
        <f>SUM(D116:D120)</f>
        <v>-100000</v>
      </c>
      <c r="F121" s="24">
        <f>SUM(F116:F120)</f>
        <v>-90000</v>
      </c>
    </row>
    <row r="122" spans="1:6" ht="15.75" thickTop="1" x14ac:dyDescent="0.25">
      <c r="A122" s="2"/>
      <c r="B122" s="22"/>
      <c r="C122" s="10"/>
      <c r="D122" s="14"/>
      <c r="F122" s="14"/>
    </row>
    <row r="123" spans="1:6" x14ac:dyDescent="0.25">
      <c r="A123" s="1" t="s">
        <v>98</v>
      </c>
      <c r="B123" s="22"/>
      <c r="C123" s="10"/>
      <c r="D123" s="14"/>
      <c r="F123" s="14"/>
    </row>
    <row r="124" spans="1:6" x14ac:dyDescent="0.25">
      <c r="A124" s="2" t="s">
        <v>99</v>
      </c>
      <c r="B124" s="22">
        <v>-7861</v>
      </c>
      <c r="C124" s="10"/>
      <c r="D124" s="14">
        <v>-5000</v>
      </c>
      <c r="F124" s="14">
        <v>-20000</v>
      </c>
    </row>
    <row r="125" spans="1:6" x14ac:dyDescent="0.25">
      <c r="A125" s="2" t="s">
        <v>100</v>
      </c>
      <c r="B125" s="22">
        <v>-17609</v>
      </c>
      <c r="C125" s="10"/>
      <c r="D125" s="14">
        <v>-20000</v>
      </c>
      <c r="F125" s="14">
        <v>-40000</v>
      </c>
    </row>
    <row r="126" spans="1:6" x14ac:dyDescent="0.25">
      <c r="A126" s="2" t="s">
        <v>153</v>
      </c>
      <c r="B126" s="22">
        <v>-16461</v>
      </c>
      <c r="C126" s="10"/>
      <c r="D126" s="14"/>
      <c r="F126" s="14"/>
    </row>
    <row r="127" spans="1:6" ht="15.75" thickBot="1" x14ac:dyDescent="0.3">
      <c r="A127" s="4" t="s">
        <v>102</v>
      </c>
      <c r="B127" s="25">
        <f>SUM(B124:B126)</f>
        <v>-41931</v>
      </c>
      <c r="C127" s="10"/>
      <c r="D127" s="24">
        <f>SUM(D124:D126)</f>
        <v>-25000</v>
      </c>
      <c r="F127" s="24">
        <f>SUM(F124:F126)</f>
        <v>-60000</v>
      </c>
    </row>
    <row r="128" spans="1:6" ht="15.75" thickTop="1" x14ac:dyDescent="0.25">
      <c r="A128" s="2"/>
      <c r="B128" s="22"/>
      <c r="C128" s="10"/>
      <c r="D128" s="14"/>
      <c r="F128" s="14"/>
    </row>
    <row r="129" spans="1:6" x14ac:dyDescent="0.25">
      <c r="A129" s="1" t="s">
        <v>103</v>
      </c>
      <c r="B129" s="22"/>
      <c r="C129" s="10"/>
      <c r="D129" s="14"/>
      <c r="F129" s="14"/>
    </row>
    <row r="130" spans="1:6" x14ac:dyDescent="0.25">
      <c r="A130" s="6" t="s">
        <v>104</v>
      </c>
      <c r="B130" s="22">
        <v>0</v>
      </c>
      <c r="C130" s="10"/>
      <c r="D130" s="14"/>
      <c r="F130" s="14"/>
    </row>
    <row r="131" spans="1:6" x14ac:dyDescent="0.25">
      <c r="A131" s="6" t="s">
        <v>105</v>
      </c>
      <c r="B131" s="22">
        <v>-130362</v>
      </c>
      <c r="C131" s="10"/>
      <c r="D131" s="14">
        <v>-120000</v>
      </c>
      <c r="F131" s="14">
        <f>-Grunnlag!E15</f>
        <v>-150000</v>
      </c>
    </row>
    <row r="132" spans="1:6" x14ac:dyDescent="0.25">
      <c r="A132" s="2" t="s">
        <v>106</v>
      </c>
      <c r="B132" s="22">
        <f>-120096-3300</f>
        <v>-123396</v>
      </c>
      <c r="C132" s="10"/>
      <c r="D132" s="14">
        <v>-120000</v>
      </c>
      <c r="F132" s="14">
        <v>-120000</v>
      </c>
    </row>
    <row r="133" spans="1:6" x14ac:dyDescent="0.25">
      <c r="A133" s="2" t="s">
        <v>107</v>
      </c>
      <c r="B133" s="22">
        <v>-27939</v>
      </c>
      <c r="C133" s="10"/>
      <c r="D133" s="14">
        <v>-28000</v>
      </c>
      <c r="F133" s="14">
        <v>-30000</v>
      </c>
    </row>
    <row r="134" spans="1:6" x14ac:dyDescent="0.25">
      <c r="A134" s="2" t="s">
        <v>108</v>
      </c>
      <c r="B134" s="22">
        <v>-27823</v>
      </c>
      <c r="C134" s="10"/>
      <c r="D134" s="14">
        <v>-28000</v>
      </c>
      <c r="F134" s="14">
        <v>-15000</v>
      </c>
    </row>
    <row r="135" spans="1:6" x14ac:dyDescent="0.25">
      <c r="A135" s="2" t="s">
        <v>109</v>
      </c>
      <c r="B135" s="22">
        <v>-4157</v>
      </c>
      <c r="C135" s="10"/>
      <c r="D135" s="14">
        <v>-5000</v>
      </c>
      <c r="F135" s="14">
        <v>-5000</v>
      </c>
    </row>
    <row r="136" spans="1:6" x14ac:dyDescent="0.25">
      <c r="A136" s="2" t="s">
        <v>110</v>
      </c>
      <c r="B136" s="22">
        <v>0</v>
      </c>
      <c r="C136" s="10"/>
      <c r="D136" s="14"/>
      <c r="F136" s="14"/>
    </row>
    <row r="137" spans="1:6" x14ac:dyDescent="0.25">
      <c r="A137" s="2" t="s">
        <v>111</v>
      </c>
      <c r="B137" s="22">
        <v>-31876</v>
      </c>
      <c r="C137" s="10"/>
      <c r="D137" s="14">
        <v>-35000</v>
      </c>
      <c r="F137" s="14">
        <v>-40000</v>
      </c>
    </row>
    <row r="138" spans="1:6" ht="15.75" thickBot="1" x14ac:dyDescent="0.3">
      <c r="A138" s="4" t="s">
        <v>112</v>
      </c>
      <c r="B138" s="25">
        <f>SUM(B130:B137)</f>
        <v>-345553</v>
      </c>
      <c r="C138" s="10"/>
      <c r="D138" s="24">
        <f>SUM(D130:D137)</f>
        <v>-336000</v>
      </c>
      <c r="F138" s="24">
        <f>SUM(F130:F137)</f>
        <v>-360000</v>
      </c>
    </row>
    <row r="139" spans="1:6" ht="15.75" thickTop="1" x14ac:dyDescent="0.25">
      <c r="A139" s="2"/>
      <c r="B139" s="22"/>
      <c r="C139" s="10"/>
      <c r="D139" s="14"/>
      <c r="F139" s="14"/>
    </row>
    <row r="140" spans="1:6" x14ac:dyDescent="0.25">
      <c r="A140" s="1" t="s">
        <v>113</v>
      </c>
      <c r="B140" s="22"/>
      <c r="C140" s="10"/>
      <c r="D140" s="14"/>
      <c r="F140" s="14"/>
    </row>
    <row r="141" spans="1:6" x14ac:dyDescent="0.25">
      <c r="A141" s="2" t="s">
        <v>114</v>
      </c>
      <c r="B141" s="22">
        <v>0</v>
      </c>
      <c r="C141" s="10"/>
      <c r="D141" s="14"/>
      <c r="F141" s="14"/>
    </row>
    <row r="142" spans="1:6" x14ac:dyDescent="0.25">
      <c r="A142" s="2" t="s">
        <v>115</v>
      </c>
      <c r="B142" s="22">
        <v>-36180</v>
      </c>
      <c r="C142" s="10"/>
      <c r="D142" s="14">
        <v>-37000</v>
      </c>
      <c r="F142" s="14">
        <v>-30000</v>
      </c>
    </row>
    <row r="143" spans="1:6" x14ac:dyDescent="0.25">
      <c r="A143" s="2" t="s">
        <v>116</v>
      </c>
      <c r="B143" s="22">
        <v>-3729</v>
      </c>
      <c r="C143" s="10"/>
      <c r="D143" s="14">
        <v>-4000</v>
      </c>
      <c r="F143" s="14">
        <v>-6000</v>
      </c>
    </row>
    <row r="144" spans="1:6" x14ac:dyDescent="0.25">
      <c r="A144" s="2" t="s">
        <v>117</v>
      </c>
      <c r="B144" s="22">
        <v>0</v>
      </c>
      <c r="C144" s="10"/>
      <c r="D144" s="14"/>
      <c r="F144" s="14"/>
    </row>
    <row r="145" spans="1:6" x14ac:dyDescent="0.25">
      <c r="A145" s="2" t="s">
        <v>118</v>
      </c>
      <c r="B145" s="22">
        <v>-3677</v>
      </c>
      <c r="C145" s="10"/>
      <c r="D145" s="14">
        <v>-4000</v>
      </c>
      <c r="F145" s="14">
        <v>-5000</v>
      </c>
    </row>
    <row r="146" spans="1:6" x14ac:dyDescent="0.25">
      <c r="A146" s="2" t="s">
        <v>119</v>
      </c>
      <c r="B146" s="22">
        <v>31</v>
      </c>
      <c r="C146" s="10"/>
      <c r="D146" s="14"/>
      <c r="F146" s="14"/>
    </row>
    <row r="147" spans="1:6" x14ac:dyDescent="0.25">
      <c r="A147" s="2" t="s">
        <v>120</v>
      </c>
      <c r="B147" s="22">
        <v>-10470</v>
      </c>
      <c r="C147" s="10"/>
      <c r="D147" s="14">
        <v>-10000</v>
      </c>
      <c r="F147" s="14">
        <v>-8000</v>
      </c>
    </row>
    <row r="148" spans="1:6" x14ac:dyDescent="0.25">
      <c r="A148" s="2" t="s">
        <v>121</v>
      </c>
      <c r="B148" s="22">
        <v>-1416</v>
      </c>
      <c r="C148" s="10"/>
      <c r="D148" s="14"/>
      <c r="F148" s="14"/>
    </row>
    <row r="149" spans="1:6" ht="15.75" thickBot="1" x14ac:dyDescent="0.3">
      <c r="A149" s="4" t="s">
        <v>122</v>
      </c>
      <c r="B149" s="25">
        <f>SUM(B141:B148)</f>
        <v>-55441</v>
      </c>
      <c r="C149" s="10"/>
      <c r="D149" s="24">
        <f>SUM(D141:D148)</f>
        <v>-55000</v>
      </c>
      <c r="F149" s="24">
        <f>SUM(F141:F148)</f>
        <v>-49000</v>
      </c>
    </row>
    <row r="150" spans="1:6" ht="15.75" thickTop="1" x14ac:dyDescent="0.25">
      <c r="A150" s="2"/>
      <c r="B150" s="22"/>
      <c r="C150" s="10"/>
      <c r="D150" s="14"/>
      <c r="F150" s="14"/>
    </row>
    <row r="151" spans="1:6" x14ac:dyDescent="0.25">
      <c r="A151" s="2"/>
      <c r="B151" s="22"/>
      <c r="C151" s="10"/>
      <c r="D151" s="14"/>
      <c r="F151" s="14"/>
    </row>
    <row r="152" spans="1:6" x14ac:dyDescent="0.25">
      <c r="A152" s="9"/>
      <c r="B152" s="22"/>
      <c r="C152" s="10"/>
      <c r="D152" s="14"/>
      <c r="F152" s="14"/>
    </row>
    <row r="153" spans="1:6" x14ac:dyDescent="0.25">
      <c r="A153" s="1" t="s">
        <v>123</v>
      </c>
      <c r="B153" s="22"/>
      <c r="C153" s="10"/>
      <c r="D153" s="14"/>
      <c r="F153" s="14"/>
    </row>
    <row r="154" spans="1:6" x14ac:dyDescent="0.25">
      <c r="A154" s="2" t="s">
        <v>124</v>
      </c>
      <c r="B154" s="22"/>
      <c r="C154" s="10"/>
      <c r="D154" s="14"/>
      <c r="F154" s="14"/>
    </row>
    <row r="155" spans="1:6" x14ac:dyDescent="0.25">
      <c r="A155" s="2" t="s">
        <v>125</v>
      </c>
      <c r="B155" s="22"/>
      <c r="C155" s="10"/>
      <c r="D155" s="14"/>
      <c r="F155" s="14"/>
    </row>
    <row r="156" spans="1:6" x14ac:dyDescent="0.25">
      <c r="A156" s="2" t="s">
        <v>126</v>
      </c>
      <c r="B156" s="22">
        <v>6408</v>
      </c>
      <c r="C156" s="10"/>
      <c r="D156" s="14">
        <v>5000</v>
      </c>
      <c r="F156" s="14"/>
    </row>
    <row r="157" spans="1:6" x14ac:dyDescent="0.25">
      <c r="A157" s="2" t="s">
        <v>127</v>
      </c>
      <c r="B157" s="22">
        <v>0</v>
      </c>
      <c r="C157" s="10"/>
      <c r="D157" s="14"/>
      <c r="F157" s="14"/>
    </row>
    <row r="158" spans="1:6" x14ac:dyDescent="0.25">
      <c r="A158" s="2" t="s">
        <v>128</v>
      </c>
      <c r="B158" s="22">
        <v>-1086</v>
      </c>
      <c r="C158" s="10"/>
      <c r="D158" s="14"/>
      <c r="F158" s="14"/>
    </row>
    <row r="159" spans="1:6" x14ac:dyDescent="0.25">
      <c r="A159" s="1"/>
      <c r="B159" s="22"/>
      <c r="C159" s="10"/>
      <c r="D159" s="14"/>
      <c r="F159" s="14"/>
    </row>
    <row r="160" spans="1:6" ht="15.75" thickBot="1" x14ac:dyDescent="0.3">
      <c r="A160" s="4" t="s">
        <v>129</v>
      </c>
      <c r="B160" s="25">
        <f>SUM(B154:B158)</f>
        <v>5322</v>
      </c>
      <c r="C160" s="10"/>
      <c r="D160" s="24">
        <f>SUM(D154:D158)</f>
        <v>5000</v>
      </c>
      <c r="F160" s="24">
        <f>SUM(F154:F158)</f>
        <v>0</v>
      </c>
    </row>
    <row r="161" spans="1:6" ht="15.75" thickTop="1" x14ac:dyDescent="0.25">
      <c r="A161" s="2"/>
      <c r="B161" s="22"/>
      <c r="C161" s="10"/>
      <c r="D161" s="14"/>
      <c r="F161" s="14"/>
    </row>
    <row r="162" spans="1:6" ht="16.5" thickBot="1" x14ac:dyDescent="0.3">
      <c r="A162" s="4" t="s">
        <v>130</v>
      </c>
      <c r="B162" s="24">
        <f>B38+B41+B63+B71+B80+B98+B113+B121+B127+B138+B149+B160</f>
        <v>311632.97000000009</v>
      </c>
      <c r="C162" s="10"/>
      <c r="D162" s="32">
        <f>D38+D41+D63+D71+D80+D98+D113+D121+D127+D138+D149+D160</f>
        <v>5630</v>
      </c>
      <c r="F162" s="32">
        <f>F38+F41+F63+F71+F80+F98+F113+F121+F127+F138+F149+F160</f>
        <v>4717.7679999999236</v>
      </c>
    </row>
    <row r="163" spans="1:6" ht="15.75" thickTop="1" x14ac:dyDescent="0.25">
      <c r="A163" s="2"/>
      <c r="B163" s="3"/>
      <c r="C163" s="2"/>
      <c r="D163" s="43"/>
      <c r="F163" s="43"/>
    </row>
    <row r="164" spans="1:6" ht="15.75" x14ac:dyDescent="0.25">
      <c r="A164" s="1"/>
      <c r="B164" s="44"/>
      <c r="C164" s="2"/>
      <c r="D164" s="46"/>
      <c r="E164" s="41"/>
      <c r="F164" s="46"/>
    </row>
    <row r="165" spans="1:6" x14ac:dyDescent="0.25">
      <c r="A165" s="2"/>
      <c r="B165" s="3"/>
      <c r="C165" s="2"/>
      <c r="D165" s="43"/>
      <c r="E165" s="41"/>
      <c r="F165" s="43"/>
    </row>
    <row r="166" spans="1:6" x14ac:dyDescent="0.25">
      <c r="A166" s="1"/>
      <c r="B166" s="3"/>
      <c r="C166" s="2"/>
      <c r="D166" s="43"/>
      <c r="E166" s="41"/>
      <c r="F166" s="43"/>
    </row>
    <row r="167" spans="1:6" x14ac:dyDescent="0.25">
      <c r="A167" s="2"/>
      <c r="B167" s="3"/>
      <c r="C167" s="2"/>
      <c r="D167" s="43"/>
      <c r="E167" s="41"/>
      <c r="F167" s="43"/>
    </row>
    <row r="168" spans="1:6" x14ac:dyDescent="0.25">
      <c r="A168" s="2"/>
      <c r="B168" s="3"/>
      <c r="C168" s="2"/>
      <c r="D168" s="43"/>
      <c r="E168" s="41"/>
      <c r="F168" s="43"/>
    </row>
    <row r="169" spans="1:6" x14ac:dyDescent="0.25">
      <c r="A169" s="2"/>
      <c r="B169" s="3"/>
      <c r="C169" s="2"/>
      <c r="D169" s="43"/>
      <c r="E169" s="41"/>
      <c r="F169" s="43"/>
    </row>
    <row r="170" spans="1:6" x14ac:dyDescent="0.25">
      <c r="A170" s="2"/>
      <c r="B170" s="3"/>
      <c r="C170" s="2"/>
      <c r="D170" s="43"/>
      <c r="E170" s="41"/>
      <c r="F170" s="43"/>
    </row>
    <row r="171" spans="1:6" x14ac:dyDescent="0.25">
      <c r="A171" s="2"/>
      <c r="B171" s="3"/>
      <c r="C171" s="2"/>
      <c r="D171" s="43"/>
      <c r="E171" s="41"/>
      <c r="F171" s="43"/>
    </row>
    <row r="172" spans="1:6" x14ac:dyDescent="0.25">
      <c r="A172" s="1"/>
      <c r="B172" s="42"/>
      <c r="C172" s="2"/>
      <c r="D172" s="44"/>
      <c r="E172" s="41"/>
      <c r="F172" s="44"/>
    </row>
    <row r="173" spans="1:6" x14ac:dyDescent="0.25">
      <c r="A173" s="2"/>
      <c r="B173" s="3"/>
      <c r="C173" s="2"/>
      <c r="D173" s="43"/>
      <c r="E173" s="41"/>
      <c r="F173" s="43"/>
    </row>
    <row r="174" spans="1:6" x14ac:dyDescent="0.25">
      <c r="A174" s="1"/>
      <c r="B174" s="3"/>
      <c r="C174" s="2"/>
      <c r="D174" s="43"/>
      <c r="E174" s="41"/>
      <c r="F174" s="43"/>
    </row>
    <row r="175" spans="1:6" x14ac:dyDescent="0.25">
      <c r="A175" s="1"/>
      <c r="B175" s="3"/>
      <c r="C175" s="2"/>
      <c r="D175" s="43"/>
      <c r="E175" s="41"/>
      <c r="F175" s="43"/>
    </row>
    <row r="176" spans="1:6" x14ac:dyDescent="0.25">
      <c r="A176" s="2"/>
      <c r="B176" s="3"/>
      <c r="C176" s="3"/>
      <c r="D176" s="43"/>
      <c r="E176" s="41"/>
      <c r="F176" s="43"/>
    </row>
    <row r="177" spans="1:6" x14ac:dyDescent="0.25">
      <c r="A177" s="2"/>
      <c r="B177" s="3"/>
      <c r="C177" s="3"/>
      <c r="D177" s="43"/>
      <c r="E177" s="41"/>
      <c r="F177" s="43"/>
    </row>
    <row r="178" spans="1:6" x14ac:dyDescent="0.25">
      <c r="A178" s="2"/>
      <c r="B178" s="3"/>
      <c r="C178" s="3"/>
      <c r="D178" s="43"/>
      <c r="E178" s="41"/>
      <c r="F178" s="43"/>
    </row>
    <row r="179" spans="1:6" x14ac:dyDescent="0.25">
      <c r="A179" s="2"/>
      <c r="B179" s="3"/>
      <c r="C179" s="3"/>
      <c r="D179" s="43"/>
      <c r="E179" s="41"/>
      <c r="F179" s="43"/>
    </row>
    <row r="180" spans="1:6" x14ac:dyDescent="0.25">
      <c r="A180" s="1"/>
      <c r="B180" s="42"/>
      <c r="C180" s="42"/>
      <c r="D180" s="44"/>
      <c r="E180" s="41"/>
      <c r="F180" s="44"/>
    </row>
    <row r="181" spans="1:6" x14ac:dyDescent="0.25">
      <c r="A181" s="28"/>
      <c r="B181" s="2"/>
      <c r="C181" s="2"/>
      <c r="D181" s="43"/>
      <c r="E181" s="41"/>
      <c r="F181" s="43"/>
    </row>
    <row r="182" spans="1:6" x14ac:dyDescent="0.25">
      <c r="A182" s="27"/>
      <c r="B182" s="2"/>
      <c r="C182" s="2"/>
      <c r="D182" s="43"/>
      <c r="E182" s="41"/>
      <c r="F182" s="43"/>
    </row>
    <row r="183" spans="1:6" x14ac:dyDescent="0.25">
      <c r="A183" s="28"/>
      <c r="B183" s="3"/>
      <c r="C183" s="2"/>
      <c r="D183" s="43"/>
      <c r="E183" s="41"/>
      <c r="F183" s="43"/>
    </row>
    <row r="184" spans="1:6" x14ac:dyDescent="0.25">
      <c r="A184" s="28"/>
      <c r="B184" s="3"/>
      <c r="C184" s="2"/>
      <c r="D184" s="43"/>
      <c r="E184" s="41"/>
      <c r="F184" s="43"/>
    </row>
    <row r="185" spans="1:6" x14ac:dyDescent="0.25">
      <c r="A185" s="28"/>
      <c r="B185" s="3"/>
      <c r="C185" s="2"/>
      <c r="D185" s="43"/>
      <c r="E185" s="41"/>
      <c r="F185" s="43"/>
    </row>
    <row r="186" spans="1:6" x14ac:dyDescent="0.25">
      <c r="A186" s="27"/>
      <c r="B186" s="42"/>
      <c r="C186" s="2"/>
      <c r="D186" s="43"/>
      <c r="E186" s="41"/>
      <c r="F186" s="43"/>
    </row>
    <row r="187" spans="1:6" x14ac:dyDescent="0.25">
      <c r="A187" s="27"/>
      <c r="B187" s="48"/>
      <c r="C187" s="2"/>
      <c r="D187" s="43"/>
      <c r="E187" s="41"/>
      <c r="F187" s="43"/>
    </row>
    <row r="188" spans="1:6" x14ac:dyDescent="0.25">
      <c r="A188" s="28"/>
      <c r="B188" s="2"/>
      <c r="C188" s="2"/>
      <c r="D188" s="43"/>
      <c r="E188" s="41"/>
      <c r="F188" s="43"/>
    </row>
    <row r="189" spans="1:6" x14ac:dyDescent="0.25">
      <c r="A189" s="28"/>
      <c r="B189" s="3"/>
      <c r="C189" s="2"/>
      <c r="D189" s="43"/>
      <c r="E189" s="41"/>
      <c r="F189" s="43"/>
    </row>
    <row r="190" spans="1:6" x14ac:dyDescent="0.25">
      <c r="A190" s="28"/>
      <c r="B190" s="3"/>
      <c r="C190" s="2"/>
      <c r="D190" s="43"/>
      <c r="E190" s="41"/>
      <c r="F190" s="43"/>
    </row>
    <row r="191" spans="1:6" x14ac:dyDescent="0.25">
      <c r="A191" s="28"/>
      <c r="B191" s="3"/>
      <c r="C191" s="2"/>
      <c r="D191" s="43"/>
      <c r="E191" s="41"/>
      <c r="F191" s="43"/>
    </row>
    <row r="192" spans="1:6" x14ac:dyDescent="0.25">
      <c r="A192" s="27"/>
      <c r="B192" s="42"/>
      <c r="C192" s="2"/>
      <c r="D192" s="43"/>
      <c r="E192" s="41"/>
      <c r="F192" s="43"/>
    </row>
    <row r="193" spans="1:6" x14ac:dyDescent="0.25">
      <c r="A193" s="27"/>
      <c r="B193" s="48"/>
      <c r="C193" s="2"/>
      <c r="D193" s="43"/>
      <c r="E193" s="41"/>
      <c r="F193" s="43"/>
    </row>
    <row r="194" spans="1:6" x14ac:dyDescent="0.25">
      <c r="A194" s="28"/>
      <c r="B194" s="2"/>
      <c r="C194" s="2"/>
      <c r="D194" s="43"/>
      <c r="E194" s="41"/>
      <c r="F194" s="43"/>
    </row>
    <row r="195" spans="1:6" x14ac:dyDescent="0.25">
      <c r="A195" s="27"/>
      <c r="B195" s="42"/>
      <c r="C195" s="2"/>
      <c r="D195" s="43"/>
      <c r="E195" s="41"/>
      <c r="F195" s="43"/>
    </row>
    <row r="196" spans="1:6" x14ac:dyDescent="0.25">
      <c r="A196" s="41"/>
      <c r="B196" s="41"/>
      <c r="C196" s="41"/>
      <c r="D196" s="41"/>
      <c r="E196" s="41"/>
      <c r="F196" s="41"/>
    </row>
    <row r="197" spans="1:6" x14ac:dyDescent="0.25">
      <c r="A197" s="41"/>
      <c r="B197" s="41"/>
      <c r="C197" s="41"/>
      <c r="D197" s="41"/>
      <c r="E197" s="41"/>
      <c r="F197" s="41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Budsjett</vt:lpstr>
      <vt:lpstr>Grunnlag</vt:lpstr>
      <vt:lpstr>MED REGNSKAP</vt:lpstr>
    </vt:vector>
  </TitlesOfParts>
  <Company>Daldata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Buene</dc:creator>
  <cp:lastModifiedBy>Einar Eriksen</cp:lastModifiedBy>
  <cp:lastPrinted>2018-02-09T07:46:52Z</cp:lastPrinted>
  <dcterms:created xsi:type="dcterms:W3CDTF">2017-12-01T10:10:59Z</dcterms:created>
  <dcterms:modified xsi:type="dcterms:W3CDTF">2019-03-07T20:06:01Z</dcterms:modified>
</cp:coreProperties>
</file>